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showInkAnnotation="0" defaultThemeVersion="202300"/>
  <mc:AlternateContent xmlns:mc="http://schemas.openxmlformats.org/markup-compatibility/2006">
    <mc:Choice Requires="x15">
      <x15ac:absPath xmlns:x15ac="http://schemas.microsoft.com/office/spreadsheetml/2010/11/ac" url="/Users/daianavaquerovega/Downloads/"/>
    </mc:Choice>
  </mc:AlternateContent>
  <xr:revisionPtr revIDLastSave="0" documentId="13_ncr:1_{27421D4D-F223-CC44-A914-D7F0C9C6DB10}" xr6:coauthVersionLast="47" xr6:coauthVersionMax="47" xr10:uidLastSave="{00000000-0000-0000-0000-000000000000}"/>
  <bookViews>
    <workbookView xWindow="-3380" yWindow="-21100" windowWidth="38320" windowHeight="21100" xr2:uid="{B6D2C476-EA45-4245-A44F-E254F9263BA3}"/>
  </bookViews>
  <sheets>
    <sheet name="Instructions" sheetId="1" r:id="rId1"/>
    <sheet name="1. Data Sheet" sheetId="2" r:id="rId2"/>
    <sheet name="2. Performance Dashboard" sheetId="3" r:id="rId3"/>
    <sheet name="3. Term Sheet" sheetId="4" r:id="rId4"/>
    <sheet name="Calculations" sheetId="5" state="hidden" r:id="rId5"/>
  </sheets>
  <definedNames>
    <definedName name="_xlnm._FilterDatabase" localSheetId="1" hidden="1">'1. Data Sheet'!$B$5:$L$5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6" i="5" l="1"/>
  <c r="A3" i="5"/>
  <c r="A4" i="5"/>
  <c r="A5" i="5"/>
  <c r="A2" i="5"/>
  <c r="O22" i="5"/>
  <c r="N22" i="5"/>
  <c r="M22" i="5"/>
  <c r="L22" i="5"/>
  <c r="K22" i="5"/>
  <c r="A159" i="5"/>
  <c r="A160" i="5"/>
  <c r="A161" i="5"/>
  <c r="A162" i="5"/>
  <c r="A163" i="5"/>
  <c r="A164" i="5"/>
  <c r="A165" i="5"/>
  <c r="A166" i="5"/>
  <c r="A167" i="5"/>
  <c r="A168" i="5"/>
  <c r="A169" i="5"/>
  <c r="A170" i="5"/>
  <c r="A171" i="5"/>
  <c r="A172" i="5"/>
  <c r="A158" i="5"/>
  <c r="A142" i="5"/>
  <c r="A143" i="5"/>
  <c r="A144" i="5"/>
  <c r="A145" i="5"/>
  <c r="A146" i="5"/>
  <c r="A147" i="5"/>
  <c r="A148" i="5"/>
  <c r="A149" i="5"/>
  <c r="A150" i="5"/>
  <c r="A151" i="5"/>
  <c r="A152" i="5"/>
  <c r="A153" i="5"/>
  <c r="A154" i="5"/>
  <c r="A155" i="5"/>
  <c r="A141" i="5"/>
  <c r="A105" i="5"/>
  <c r="A106" i="5"/>
  <c r="A107" i="5"/>
  <c r="A108" i="5"/>
  <c r="A109" i="5"/>
  <c r="A110" i="5"/>
  <c r="A111" i="5"/>
  <c r="A112" i="5"/>
  <c r="A113" i="5"/>
  <c r="A114" i="5"/>
  <c r="A115" i="5"/>
  <c r="A116" i="5"/>
  <c r="A117" i="5"/>
  <c r="A118" i="5"/>
  <c r="A104" i="5"/>
  <c r="P98" i="5"/>
  <c r="O98" i="5"/>
  <c r="N98" i="5"/>
  <c r="M98" i="5"/>
  <c r="L98" i="5"/>
  <c r="K98" i="5"/>
  <c r="J98" i="5"/>
  <c r="I98" i="5"/>
  <c r="H98" i="5"/>
  <c r="G98" i="5"/>
  <c r="F98" i="5"/>
  <c r="E98" i="5"/>
  <c r="D98" i="5"/>
  <c r="C98" i="5"/>
  <c r="B98" i="5"/>
  <c r="A81" i="5"/>
  <c r="A82" i="5"/>
  <c r="A83" i="5"/>
  <c r="A84" i="5"/>
  <c r="A85" i="5"/>
  <c r="A86" i="5"/>
  <c r="A87" i="5"/>
  <c r="A88" i="5"/>
  <c r="A89" i="5"/>
  <c r="A90" i="5"/>
  <c r="A91" i="5"/>
  <c r="A92" i="5"/>
  <c r="A93" i="5"/>
  <c r="A94" i="5"/>
  <c r="A80" i="5"/>
  <c r="P74" i="5"/>
  <c r="O74" i="5"/>
  <c r="N74" i="5"/>
  <c r="M74" i="5"/>
  <c r="L74" i="5"/>
  <c r="K74" i="5"/>
  <c r="J74" i="5"/>
  <c r="I74" i="5"/>
  <c r="H74" i="5"/>
  <c r="G74" i="5"/>
  <c r="F74" i="5"/>
  <c r="E74" i="5"/>
  <c r="D74" i="5"/>
  <c r="C74" i="5"/>
  <c r="B74" i="5"/>
  <c r="A58" i="5"/>
  <c r="A59" i="5"/>
  <c r="A60" i="5"/>
  <c r="A61" i="5"/>
  <c r="A62" i="5"/>
  <c r="A63" i="5"/>
  <c r="A64" i="5"/>
  <c r="A65" i="5"/>
  <c r="A66" i="5"/>
  <c r="A67" i="5"/>
  <c r="A68" i="5"/>
  <c r="A69" i="5"/>
  <c r="A70" i="5"/>
  <c r="A71" i="5"/>
  <c r="A57" i="5"/>
  <c r="P51" i="5"/>
  <c r="O51" i="5"/>
  <c r="N51" i="5"/>
  <c r="M51" i="5"/>
  <c r="L51" i="5"/>
  <c r="K51" i="5"/>
  <c r="J51" i="5"/>
  <c r="I51" i="5"/>
  <c r="H51" i="5"/>
  <c r="G51" i="5"/>
  <c r="F51" i="5"/>
  <c r="E51" i="5"/>
  <c r="D51" i="5"/>
  <c r="C51" i="5"/>
  <c r="B51" i="5"/>
  <c r="I47" i="5"/>
  <c r="I46" i="5"/>
  <c r="I45" i="5"/>
  <c r="I44" i="5"/>
  <c r="I43" i="5"/>
  <c r="I42" i="5"/>
  <c r="A47" i="5"/>
  <c r="A46" i="5"/>
  <c r="A45" i="5"/>
  <c r="A44" i="5"/>
  <c r="A43" i="5"/>
  <c r="A42" i="5"/>
  <c r="I29" i="5"/>
  <c r="I30" i="5"/>
  <c r="I31" i="5"/>
  <c r="I32" i="5"/>
  <c r="I33" i="5"/>
  <c r="I28" i="5"/>
  <c r="A33" i="5"/>
  <c r="A32" i="5"/>
  <c r="A31" i="5"/>
  <c r="A30" i="5"/>
  <c r="A29" i="5"/>
  <c r="A28" i="5"/>
  <c r="H19" i="5"/>
  <c r="H18" i="5"/>
  <c r="H17" i="5"/>
  <c r="H16" i="5"/>
  <c r="H15" i="5"/>
  <c r="A19" i="5"/>
  <c r="A18" i="5"/>
  <c r="A17" i="5"/>
  <c r="A16" i="5"/>
  <c r="A15" i="5"/>
  <c r="K36" i="5"/>
  <c r="L36" i="5"/>
  <c r="M36" i="5"/>
  <c r="N36" i="5"/>
  <c r="O36" i="5"/>
  <c r="J36" i="5"/>
  <c r="G36" i="5"/>
  <c r="F36" i="5"/>
  <c r="E36" i="5"/>
  <c r="D36" i="5"/>
  <c r="C36" i="5"/>
  <c r="B36" i="5"/>
  <c r="J22" i="5"/>
  <c r="G22" i="5"/>
  <c r="F22" i="5"/>
  <c r="E22" i="5"/>
  <c r="D22" i="5"/>
  <c r="C22" i="5"/>
  <c r="B22" i="5"/>
  <c r="J9" i="5"/>
  <c r="K9" i="5"/>
  <c r="L9" i="5"/>
  <c r="M9" i="5"/>
  <c r="I9" i="5"/>
  <c r="F9" i="5"/>
  <c r="E9" i="5"/>
  <c r="D9" i="5"/>
  <c r="C9" i="5"/>
  <c r="B9" i="5"/>
  <c r="B126" i="5"/>
  <c r="B125" i="5"/>
  <c r="B124" i="5"/>
  <c r="B123" i="5"/>
  <c r="D1" i="5"/>
  <c r="C1" i="5"/>
  <c r="B1" i="5"/>
  <c r="B172" i="5" l="1"/>
  <c r="B151" i="5"/>
  <c r="B154" i="5"/>
  <c r="A53" i="5"/>
  <c r="B148" i="5" l="1"/>
  <c r="B147" i="5"/>
  <c r="B170" i="5"/>
  <c r="B155" i="5"/>
  <c r="B152" i="5"/>
  <c r="B143" i="5"/>
  <c r="B144" i="5"/>
  <c r="L23" i="5"/>
  <c r="J23" i="5"/>
  <c r="F23" i="5"/>
  <c r="D23" i="5"/>
  <c r="D10" i="5"/>
  <c r="C2" i="5"/>
  <c r="C81" i="3" s="1"/>
  <c r="N75" i="5"/>
  <c r="J75" i="5"/>
  <c r="F75" i="5"/>
  <c r="B75" i="5"/>
  <c r="K52" i="5"/>
  <c r="G52" i="5"/>
  <c r="C52" i="5"/>
  <c r="M37" i="5"/>
  <c r="G37" i="5"/>
  <c r="C37" i="5"/>
  <c r="B23" i="5"/>
  <c r="L10" i="5"/>
  <c r="J10" i="5"/>
  <c r="F10" i="5"/>
  <c r="B2" i="5"/>
  <c r="I81" i="3" s="1"/>
  <c r="B10" i="5"/>
  <c r="P75" i="5"/>
  <c r="L75" i="5"/>
  <c r="H75" i="5"/>
  <c r="D75" i="5"/>
  <c r="M52" i="5"/>
  <c r="I52" i="5"/>
  <c r="E52" i="5"/>
  <c r="O37" i="5"/>
  <c r="K37" i="5"/>
  <c r="E37" i="5"/>
  <c r="O23" i="5"/>
  <c r="O52" i="5"/>
  <c r="E10" i="5"/>
  <c r="C10" i="5"/>
  <c r="D2" i="5"/>
  <c r="O75" i="5"/>
  <c r="M75" i="5"/>
  <c r="K75" i="5"/>
  <c r="I75" i="5"/>
  <c r="G75" i="5"/>
  <c r="E75" i="5"/>
  <c r="C75" i="5"/>
  <c r="P52" i="5"/>
  <c r="N52" i="5"/>
  <c r="L52" i="5"/>
  <c r="J52" i="5"/>
  <c r="H52" i="5"/>
  <c r="F52" i="5"/>
  <c r="D52" i="5"/>
  <c r="B52" i="5"/>
  <c r="N37" i="5"/>
  <c r="L37" i="5"/>
  <c r="J37" i="5"/>
  <c r="F37" i="5"/>
  <c r="D37" i="5"/>
  <c r="B37" i="5"/>
  <c r="N23" i="5"/>
  <c r="C23" i="5"/>
  <c r="G23" i="5"/>
  <c r="M10" i="5"/>
  <c r="M23" i="5"/>
  <c r="E23" i="5"/>
  <c r="K23" i="5"/>
  <c r="K10" i="5"/>
  <c r="I10" i="5"/>
  <c r="P76" i="5"/>
  <c r="N76" i="5"/>
  <c r="L76" i="5"/>
  <c r="J76" i="5"/>
  <c r="H76" i="5"/>
  <c r="F76" i="5"/>
  <c r="D76" i="5"/>
  <c r="B76" i="5"/>
  <c r="O53" i="5"/>
  <c r="M53" i="5"/>
  <c r="K53" i="5"/>
  <c r="I53" i="5"/>
  <c r="G53" i="5"/>
  <c r="E53" i="5"/>
  <c r="C53" i="5"/>
  <c r="O38" i="5"/>
  <c r="M38" i="5"/>
  <c r="K38" i="5"/>
  <c r="G38" i="5"/>
  <c r="E38" i="5"/>
  <c r="C38" i="5"/>
  <c r="O24" i="5"/>
  <c r="B3" i="5"/>
  <c r="I93" i="3" s="1"/>
  <c r="K11" i="5"/>
  <c r="C11" i="5"/>
  <c r="M76" i="5"/>
  <c r="M24" i="5"/>
  <c r="K24" i="5"/>
  <c r="G24" i="5"/>
  <c r="E24" i="5"/>
  <c r="C24" i="5"/>
  <c r="M11" i="5"/>
  <c r="I11" i="5"/>
  <c r="E11" i="5"/>
  <c r="D3" i="5"/>
  <c r="B24" i="5"/>
  <c r="L11" i="5"/>
  <c r="J11" i="5"/>
  <c r="F11" i="5"/>
  <c r="F24" i="5"/>
  <c r="P53" i="5"/>
  <c r="N38" i="5"/>
  <c r="L24" i="5"/>
  <c r="D11" i="5"/>
  <c r="L38" i="5"/>
  <c r="D53" i="5"/>
  <c r="B11" i="5"/>
  <c r="K76" i="5"/>
  <c r="C76" i="5"/>
  <c r="J53" i="5"/>
  <c r="B53" i="5"/>
  <c r="F38" i="5"/>
  <c r="C3" i="5"/>
  <c r="C93" i="3" s="1"/>
  <c r="I76" i="5"/>
  <c r="H53" i="5"/>
  <c r="D38" i="5"/>
  <c r="D24" i="5"/>
  <c r="O76" i="5"/>
  <c r="E76" i="5"/>
  <c r="N24" i="5"/>
  <c r="G76" i="5"/>
  <c r="F53" i="5"/>
  <c r="B38" i="5"/>
  <c r="J24" i="5"/>
  <c r="N53" i="5"/>
  <c r="L53" i="5"/>
  <c r="J38" i="5"/>
  <c r="A24" i="5"/>
  <c r="I24" i="5"/>
  <c r="D12" i="5"/>
  <c r="B12" i="5"/>
  <c r="C4" i="5"/>
  <c r="C105" i="3" s="1"/>
  <c r="M25" i="5"/>
  <c r="G25" i="5"/>
  <c r="C25" i="5"/>
  <c r="I12" i="5"/>
  <c r="P77" i="5"/>
  <c r="N77" i="5"/>
  <c r="L77" i="5"/>
  <c r="J77" i="5"/>
  <c r="H77" i="5"/>
  <c r="F77" i="5"/>
  <c r="D77" i="5"/>
  <c r="B77" i="5"/>
  <c r="O54" i="5"/>
  <c r="M54" i="5"/>
  <c r="K54" i="5"/>
  <c r="I54" i="5"/>
  <c r="G54" i="5"/>
  <c r="E54" i="5"/>
  <c r="C54" i="5"/>
  <c r="O39" i="5"/>
  <c r="M39" i="5"/>
  <c r="K39" i="5"/>
  <c r="G39" i="5"/>
  <c r="E39" i="5"/>
  <c r="C39" i="5"/>
  <c r="O25" i="5"/>
  <c r="K25" i="5"/>
  <c r="E25" i="5"/>
  <c r="M12" i="5"/>
  <c r="K12" i="5"/>
  <c r="N54" i="5"/>
  <c r="L25" i="5"/>
  <c r="J25" i="5"/>
  <c r="F25" i="5"/>
  <c r="D25" i="5"/>
  <c r="B4" i="5"/>
  <c r="I105" i="3" s="1"/>
  <c r="M77" i="5"/>
  <c r="E77" i="5"/>
  <c r="L54" i="5"/>
  <c r="D54" i="5"/>
  <c r="J39" i="5"/>
  <c r="N25" i="5"/>
  <c r="F12" i="5"/>
  <c r="D4" i="5"/>
  <c r="C77" i="5"/>
  <c r="J54" i="5"/>
  <c r="F39" i="5"/>
  <c r="E12" i="5"/>
  <c r="H54" i="5"/>
  <c r="D39" i="5"/>
  <c r="G77" i="5"/>
  <c r="L39" i="5"/>
  <c r="O77" i="5"/>
  <c r="K77" i="5"/>
  <c r="B54" i="5"/>
  <c r="L12" i="5"/>
  <c r="I77" i="5"/>
  <c r="P54" i="5"/>
  <c r="N39" i="5"/>
  <c r="C12" i="5"/>
  <c r="F54" i="5"/>
  <c r="J12" i="5"/>
  <c r="B39" i="5"/>
  <c r="B25" i="5"/>
  <c r="B26" i="5"/>
  <c r="L13" i="5"/>
  <c r="J13" i="5"/>
  <c r="F13" i="5"/>
  <c r="P78" i="5"/>
  <c r="L78" i="5"/>
  <c r="H78" i="5"/>
  <c r="D78" i="5"/>
  <c r="O55" i="5"/>
  <c r="K55" i="5"/>
  <c r="G55" i="5"/>
  <c r="C55" i="5"/>
  <c r="M40" i="5"/>
  <c r="G40" i="5"/>
  <c r="C40" i="5"/>
  <c r="M26" i="5"/>
  <c r="G26" i="5"/>
  <c r="C26" i="5"/>
  <c r="D13" i="5"/>
  <c r="B13" i="5"/>
  <c r="C5" i="5"/>
  <c r="C117" i="3" s="1"/>
  <c r="N78" i="5"/>
  <c r="J78" i="5"/>
  <c r="F78" i="5"/>
  <c r="B78" i="5"/>
  <c r="M55" i="5"/>
  <c r="I55" i="5"/>
  <c r="E55" i="5"/>
  <c r="O40" i="5"/>
  <c r="K40" i="5"/>
  <c r="E40" i="5"/>
  <c r="O26" i="5"/>
  <c r="K26" i="5"/>
  <c r="E26" i="5"/>
  <c r="O78" i="5"/>
  <c r="M78" i="5"/>
  <c r="K78" i="5"/>
  <c r="I78" i="5"/>
  <c r="G78" i="5"/>
  <c r="E78" i="5"/>
  <c r="C78" i="5"/>
  <c r="P55" i="5"/>
  <c r="L55" i="5"/>
  <c r="J55" i="5"/>
  <c r="H55" i="5"/>
  <c r="F55" i="5"/>
  <c r="D55" i="5"/>
  <c r="B55" i="5"/>
  <c r="N40" i="5"/>
  <c r="L40" i="5"/>
  <c r="J40" i="5"/>
  <c r="F40" i="5"/>
  <c r="D40" i="5"/>
  <c r="B40" i="5"/>
  <c r="N26" i="5"/>
  <c r="L26" i="5"/>
  <c r="M13" i="5"/>
  <c r="K13" i="5"/>
  <c r="D26" i="5"/>
  <c r="C13" i="5"/>
  <c r="F26" i="5"/>
  <c r="D5" i="5"/>
  <c r="E13" i="5"/>
  <c r="J26" i="5"/>
  <c r="B5" i="5"/>
  <c r="I117" i="3" s="1"/>
  <c r="N55" i="5"/>
  <c r="I13" i="5"/>
  <c r="A100" i="5"/>
  <c r="A102" i="5"/>
  <c r="A12" i="5"/>
  <c r="A39" i="5" s="1"/>
  <c r="A55" i="5"/>
  <c r="A10" i="5"/>
  <c r="A37" i="5" s="1"/>
  <c r="A52" i="5"/>
  <c r="A75" i="5"/>
  <c r="A23" i="5"/>
  <c r="A99" i="5"/>
  <c r="H10" i="5"/>
  <c r="I23" i="5"/>
  <c r="I25" i="5"/>
  <c r="A77" i="5"/>
  <c r="A101" i="5"/>
  <c r="A54" i="5"/>
  <c r="H12" i="5"/>
  <c r="A25" i="5"/>
  <c r="B161" i="5"/>
  <c r="B165" i="5"/>
  <c r="B169" i="5"/>
  <c r="B166" i="5"/>
  <c r="H11" i="5"/>
  <c r="H13" i="5"/>
  <c r="A76" i="5"/>
  <c r="A78" i="5"/>
  <c r="B141" i="5"/>
  <c r="B145" i="5"/>
  <c r="B149" i="5"/>
  <c r="B153" i="5"/>
  <c r="B162" i="5"/>
  <c r="I26" i="5"/>
  <c r="B159" i="5"/>
  <c r="B163" i="5"/>
  <c r="B167" i="5"/>
  <c r="B171" i="5"/>
  <c r="B158" i="5"/>
  <c r="A11" i="5"/>
  <c r="A13" i="5"/>
  <c r="A26" i="5"/>
  <c r="B142" i="5"/>
  <c r="B146" i="5"/>
  <c r="B150" i="5"/>
  <c r="B160" i="5"/>
  <c r="B164" i="5"/>
  <c r="B168" i="5"/>
  <c r="I17" i="5" l="1"/>
  <c r="J17" i="5" s="1"/>
  <c r="B15" i="5"/>
  <c r="C15" i="5" s="1"/>
  <c r="J33" i="5"/>
  <c r="K33" i="5" s="1"/>
  <c r="B31" i="5"/>
  <c r="C31" i="5" s="1"/>
  <c r="J29" i="5"/>
  <c r="K29" i="5" s="1"/>
  <c r="J32" i="5"/>
  <c r="K32" i="5" s="1"/>
  <c r="B30" i="5"/>
  <c r="C30" i="5" s="1"/>
  <c r="J47" i="5"/>
  <c r="K47" i="5" s="1"/>
  <c r="B45" i="5"/>
  <c r="C45" i="5" s="1"/>
  <c r="B59" i="5"/>
  <c r="B58" i="5"/>
  <c r="I39" i="5"/>
  <c r="B82" i="5"/>
  <c r="I37" i="5"/>
  <c r="B44" i="5"/>
  <c r="C44" i="5" s="1"/>
  <c r="B57" i="5"/>
  <c r="O101" i="5"/>
  <c r="M101" i="5"/>
  <c r="K101" i="5"/>
  <c r="I101" i="5"/>
  <c r="G101" i="5"/>
  <c r="E101" i="5"/>
  <c r="C101" i="5"/>
  <c r="P101" i="5"/>
  <c r="N101" i="5"/>
  <c r="L101" i="5"/>
  <c r="J101" i="5"/>
  <c r="H101" i="5"/>
  <c r="F101" i="5"/>
  <c r="D101" i="5"/>
  <c r="B101" i="5"/>
  <c r="K99" i="5"/>
  <c r="G99" i="5"/>
  <c r="C99" i="5"/>
  <c r="M99" i="5"/>
  <c r="I99" i="5"/>
  <c r="E99" i="5"/>
  <c r="O99" i="5"/>
  <c r="P99" i="5"/>
  <c r="N99" i="5"/>
  <c r="L99" i="5"/>
  <c r="J99" i="5"/>
  <c r="H99" i="5"/>
  <c r="F99" i="5"/>
  <c r="D99" i="5"/>
  <c r="B99" i="5"/>
  <c r="M102" i="5"/>
  <c r="E102" i="5"/>
  <c r="O102" i="5"/>
  <c r="K102" i="5"/>
  <c r="I102" i="5"/>
  <c r="G102" i="5"/>
  <c r="C102" i="5"/>
  <c r="P102" i="5"/>
  <c r="N102" i="5"/>
  <c r="L102" i="5"/>
  <c r="J102" i="5"/>
  <c r="H102" i="5"/>
  <c r="F102" i="5"/>
  <c r="D102" i="5"/>
  <c r="B102" i="5"/>
  <c r="O100" i="5"/>
  <c r="M100" i="5"/>
  <c r="K100" i="5"/>
  <c r="B113" i="5" s="1"/>
  <c r="I100" i="5"/>
  <c r="G100" i="5"/>
  <c r="E100" i="5"/>
  <c r="B107" i="5" s="1"/>
  <c r="C100" i="5"/>
  <c r="N100" i="5"/>
  <c r="J100" i="5"/>
  <c r="F100" i="5"/>
  <c r="B100" i="5"/>
  <c r="L100" i="5"/>
  <c r="H100" i="5"/>
  <c r="D100" i="5"/>
  <c r="P100" i="5"/>
  <c r="B83" i="5"/>
  <c r="B85" i="5"/>
  <c r="B91" i="5"/>
  <c r="B92" i="5"/>
  <c r="J46" i="5"/>
  <c r="K46" i="5" s="1"/>
  <c r="B90" i="5"/>
  <c r="I15" i="5"/>
  <c r="J15" i="5" s="1"/>
  <c r="B46" i="5"/>
  <c r="C46" i="5" s="1"/>
  <c r="B16" i="5"/>
  <c r="C16" i="5" s="1"/>
  <c r="B87" i="5"/>
  <c r="B70" i="5"/>
  <c r="B43" i="5"/>
  <c r="C43" i="5" s="1"/>
  <c r="I18" i="5"/>
  <c r="J18" i="5" s="1"/>
  <c r="B17" i="5"/>
  <c r="C17" i="5" s="1"/>
  <c r="B80" i="5"/>
  <c r="J44" i="5"/>
  <c r="K44" i="5" s="1"/>
  <c r="J31" i="5"/>
  <c r="K31" i="5" s="1"/>
  <c r="B66" i="5"/>
  <c r="B32" i="5"/>
  <c r="C32" i="5" s="1"/>
  <c r="I19" i="5"/>
  <c r="J19" i="5" s="1"/>
  <c r="B88" i="5"/>
  <c r="B63" i="5"/>
  <c r="B65" i="5"/>
  <c r="B19" i="5"/>
  <c r="C19" i="5" s="1"/>
  <c r="J28" i="5"/>
  <c r="K28" i="5" s="1"/>
  <c r="B28" i="5"/>
  <c r="C28" i="5" s="1"/>
  <c r="B60" i="5"/>
  <c r="B71" i="5"/>
  <c r="A38" i="5"/>
  <c r="I38" i="5"/>
  <c r="I16" i="5"/>
  <c r="J16" i="5" s="1"/>
  <c r="J45" i="5"/>
  <c r="K45" i="5" s="1"/>
  <c r="B84" i="5"/>
  <c r="J42" i="5"/>
  <c r="K42" i="5" s="1"/>
  <c r="B68" i="5"/>
  <c r="B81" i="5"/>
  <c r="B47" i="5"/>
  <c r="C47" i="5" s="1"/>
  <c r="B61" i="5"/>
  <c r="B42" i="5"/>
  <c r="C42" i="5" s="1"/>
  <c r="B18" i="5"/>
  <c r="C18" i="5" s="1"/>
  <c r="B89" i="5"/>
  <c r="B93" i="5"/>
  <c r="B67" i="5"/>
  <c r="B64" i="5"/>
  <c r="B94" i="5"/>
  <c r="B69" i="5"/>
  <c r="J43" i="5"/>
  <c r="K43" i="5" s="1"/>
  <c r="B29" i="5"/>
  <c r="C29" i="5" s="1"/>
  <c r="A40" i="5"/>
  <c r="I40" i="5"/>
  <c r="B33" i="5"/>
  <c r="C33" i="5" s="1"/>
  <c r="B86" i="5"/>
  <c r="B62" i="5"/>
  <c r="J30" i="5"/>
  <c r="K30" i="5" s="1"/>
  <c r="B105" i="5" l="1"/>
  <c r="B110" i="5"/>
  <c r="B114" i="5"/>
  <c r="B115" i="5"/>
  <c r="B112" i="5"/>
  <c r="B117" i="5"/>
  <c r="B104" i="5"/>
  <c r="B118" i="5"/>
  <c r="B111" i="5"/>
  <c r="B108" i="5"/>
  <c r="B116" i="5"/>
  <c r="B106" i="5"/>
  <c r="B109" i="5"/>
</calcChain>
</file>

<file path=xl/sharedStrings.xml><?xml version="1.0" encoding="utf-8"?>
<sst xmlns="http://schemas.openxmlformats.org/spreadsheetml/2006/main" count="128" uniqueCount="118">
  <si>
    <t>Performance Management Dashboard</t>
  </si>
  <si>
    <t>About this resource</t>
  </si>
  <si>
    <t>The purpose of this resource is to provide HR professionals with a high-level overview of key performance metrics to drive critical decisions and discussions with the business at the end of the performance cycle.</t>
  </si>
  <si>
    <t>Included in this resource</t>
  </si>
  <si>
    <t xml:space="preserve"> Instructions</t>
  </si>
  <si>
    <t>STEP 1</t>
  </si>
  <si>
    <t>Create a copy of this document.</t>
  </si>
  <si>
    <t>STEP 2</t>
  </si>
  <si>
    <t xml:space="preserve">Go to the Term Sheet and replace the terms with those relevant to your organization. Ensure that you only replace terms in the blue-outlined cells. </t>
  </si>
  <si>
    <t>STEP 3</t>
  </si>
  <si>
    <t xml:space="preserve">Use the Data Sheet to input your data. Use the set drop-downs where applicable. </t>
  </si>
  <si>
    <t>STEP 4</t>
  </si>
  <si>
    <t>You can use the dashboard to visualize both individual and manager ratings across business units and based on demographic information.</t>
  </si>
  <si>
    <r>
      <t xml:space="preserve">ATTENTION
</t>
    </r>
    <r>
      <rPr>
        <sz val="12"/>
        <color rgb="FF002060"/>
        <rFont val="Arial"/>
        <family val="2"/>
      </rPr>
      <t>Using this template means filling it with sensitive, personal information about the employees at your organization. It's important to ensure that this information is kept confidential and protected. 
Don't share this information beyond the relevant and accredited stakeholders.</t>
    </r>
  </si>
  <si>
    <r>
      <rPr>
        <b/>
        <sz val="12"/>
        <color rgb="FF31216B"/>
        <rFont val="Arial"/>
        <family val="2"/>
      </rPr>
      <t>2. Performance Dashboard:</t>
    </r>
    <r>
      <rPr>
        <sz val="12"/>
        <color rgb="FF31216B"/>
        <rFont val="Arial"/>
        <family val="2"/>
      </rPr>
      <t xml:space="preserve"> Use this sheet to review a visual representation of data spanning various business units and demographic categories.</t>
    </r>
  </si>
  <si>
    <r>
      <t xml:space="preserve">3. Term Sheet: </t>
    </r>
    <r>
      <rPr>
        <sz val="12"/>
        <color rgb="FF31216B"/>
        <rFont val="Arial"/>
        <family val="2"/>
      </rPr>
      <t>This sheet allows you to update the fields to customize drop-down menus and make them relevant to your own organization.</t>
    </r>
  </si>
  <si>
    <t>Data Sheet</t>
  </si>
  <si>
    <t>Review period:</t>
  </si>
  <si>
    <t>Employee full name</t>
  </si>
  <si>
    <t>Business unit</t>
  </si>
  <si>
    <t>Age</t>
  </si>
  <si>
    <t>Demographic</t>
  </si>
  <si>
    <t>Gender</t>
  </si>
  <si>
    <t>Tenure</t>
  </si>
  <si>
    <t>Final rating for
previous period</t>
  </si>
  <si>
    <t>Individual rating for
current period</t>
  </si>
  <si>
    <t>Manager</t>
  </si>
  <si>
    <t>Manager rating for
current period</t>
  </si>
  <si>
    <t>Final rating for
current period</t>
  </si>
  <si>
    <t>Enter the employee's name and surname.</t>
  </si>
  <si>
    <t>Choose the employee's business unit.</t>
  </si>
  <si>
    <t>Choose the employee's age range.</t>
  </si>
  <si>
    <t>Choose the employee's demographic profile.</t>
  </si>
  <si>
    <t>Choose the employee's gender.</t>
  </si>
  <si>
    <t>Enter the employee's tenure in years.</t>
  </si>
  <si>
    <t>Enter the employee's final rating for previous period.</t>
  </si>
  <si>
    <t>Enter the employee's individual rating for the current period.</t>
  </si>
  <si>
    <t>Choose the manager.</t>
  </si>
  <si>
    <t>Enter the manager's rating for the current period.</t>
  </si>
  <si>
    <t>Enter the final rating for the current period.</t>
  </si>
  <si>
    <t>Rating legend:</t>
  </si>
  <si>
    <t>Filter by name</t>
  </si>
  <si>
    <t>Filter by business unit</t>
  </si>
  <si>
    <t>Filter by age rage</t>
  </si>
  <si>
    <t>Filter by demographic profile</t>
  </si>
  <si>
    <t>Filter by gender</t>
  </si>
  <si>
    <t>Filter by tenure</t>
  </si>
  <si>
    <t>Filter by rating</t>
  </si>
  <si>
    <t>Filter by manager</t>
  </si>
  <si>
    <t>1. Insufficient</t>
  </si>
  <si>
    <t>2. Moderate</t>
  </si>
  <si>
    <t>3. Sufficient</t>
  </si>
  <si>
    <t>4. Exceeding</t>
  </si>
  <si>
    <t>Performance Dashboard</t>
  </si>
  <si>
    <t>Score</t>
  </si>
  <si>
    <t xml:space="preserve">You will find some suggested terms here, but you can update all the fields within a cell with a blue border to reflect the data relevant to your own organization. </t>
  </si>
  <si>
    <r>
      <rPr>
        <b/>
        <i/>
        <sz val="14"/>
        <color rgb="FF31216B"/>
        <rFont val="Arial"/>
        <family val="2"/>
      </rPr>
      <t xml:space="preserve">ATTENTION: </t>
    </r>
    <r>
      <rPr>
        <i/>
        <sz val="14"/>
        <color rgb="FF31216B"/>
        <rFont val="Arial"/>
        <family val="2"/>
      </rPr>
      <t>If you make changes to the data sheet after you have started adding information to it, the drop-down lists will update automatically, but the data you’ve previously entered will remain unchanged. 
That means you will need to go back to the data sheet and manually replace the old term with the new one.</t>
    </r>
  </si>
  <si>
    <t>Manager 1</t>
  </si>
  <si>
    <t>BU 1</t>
  </si>
  <si>
    <t>18–24</t>
  </si>
  <si>
    <t>Asian</t>
  </si>
  <si>
    <t>Woman</t>
  </si>
  <si>
    <t>Manager 2</t>
  </si>
  <si>
    <t>BU 2</t>
  </si>
  <si>
    <t>25–34</t>
  </si>
  <si>
    <t>Black</t>
  </si>
  <si>
    <t>Man</t>
  </si>
  <si>
    <t>Manager 3</t>
  </si>
  <si>
    <t>BU 3</t>
  </si>
  <si>
    <t>35–44</t>
  </si>
  <si>
    <t>Hispanic or Latino</t>
  </si>
  <si>
    <t>Nonbinary</t>
  </si>
  <si>
    <t>Manager 4</t>
  </si>
  <si>
    <t>BU 4</t>
  </si>
  <si>
    <t>45–54</t>
  </si>
  <si>
    <t>White</t>
  </si>
  <si>
    <t>Other</t>
  </si>
  <si>
    <t>Manager 5</t>
  </si>
  <si>
    <t>BU 5</t>
  </si>
  <si>
    <t>55–64</t>
  </si>
  <si>
    <t>American Indian/Alaska Native</t>
  </si>
  <si>
    <t>Prefers not to disclose</t>
  </si>
  <si>
    <t>Manager 6</t>
  </si>
  <si>
    <t>BU 6</t>
  </si>
  <si>
    <t>65+</t>
  </si>
  <si>
    <t>Prefers not to identify</t>
  </si>
  <si>
    <t>Manager 7</t>
  </si>
  <si>
    <t>BU 7</t>
  </si>
  <si>
    <t>Manager 8</t>
  </si>
  <si>
    <t>BU 8</t>
  </si>
  <si>
    <t>Manager 9</t>
  </si>
  <si>
    <t>BU 9</t>
  </si>
  <si>
    <t>Manager 10</t>
  </si>
  <si>
    <t>BU 10</t>
  </si>
  <si>
    <t>Manager 11</t>
  </si>
  <si>
    <t>BU 11</t>
  </si>
  <si>
    <t>Manager 12</t>
  </si>
  <si>
    <t>BU 12</t>
  </si>
  <si>
    <t>Manager 13</t>
  </si>
  <si>
    <t>BU 13</t>
  </si>
  <si>
    <t>Manager 14</t>
  </si>
  <si>
    <t>BU 14</t>
  </si>
  <si>
    <t>Manager 15</t>
  </si>
  <si>
    <t>BU 15</t>
  </si>
  <si>
    <t>Total Gender Profile Per Current Individual Score</t>
  </si>
  <si>
    <t>Total Gender Profile per Current Manager Score</t>
  </si>
  <si>
    <t>Total Demographic Profile Per Current Individual Score</t>
  </si>
  <si>
    <t>Active Demographic Profile Per Current Manager Score</t>
  </si>
  <si>
    <t>Total Age Profile Per Current Individual Score</t>
  </si>
  <si>
    <t>Active Age Profile Per Current Manager Score</t>
  </si>
  <si>
    <t>Individual Score for Current Period per Business Unit</t>
  </si>
  <si>
    <t>Manager Score for Current Period per Business Unit</t>
  </si>
  <si>
    <t>Final Score for Current Period per Business Unit</t>
  </si>
  <si>
    <t>Final rating for the organization</t>
  </si>
  <si>
    <t>List of managers</t>
  </si>
  <si>
    <t>Drop-down</t>
  </si>
  <si>
    <t>List of BU</t>
  </si>
  <si>
    <r>
      <t xml:space="preserve">1. Data Sheet: </t>
    </r>
    <r>
      <rPr>
        <sz val="12"/>
        <color rgb="FF31216B"/>
        <rFont val="Arial"/>
        <family val="2"/>
      </rPr>
      <t>Use this sheet to enter information about your employees and their performance ratings.</t>
    </r>
    <r>
      <rPr>
        <b/>
        <sz val="12"/>
        <color rgb="FF31216B"/>
        <rFont val="Arial"/>
        <family val="2"/>
      </rPr>
      <t xml:space="preserve"> </t>
    </r>
    <r>
      <rPr>
        <sz val="12"/>
        <color rgb="FF31216B"/>
        <rFont val="Arial"/>
        <family val="2"/>
      </rPr>
      <t>You can add up to 500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</si>
</sst>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font>
      <sz val="12"/>
      <color theme="1"/>
      <name val="Aptos Narrow"/>
      <family val="2"/>
      <scheme val="minor"/>
    </font>
    <font>
      <b/>
      <sz val="24"/>
      <color rgb="FF002060"/>
      <name val="Arial"/>
      <family val="2"/>
    </font>
    <font>
      <b/>
      <sz val="36"/>
      <color rgb="FF002060"/>
      <name val="Arial"/>
      <family val="2"/>
    </font>
    <font>
      <b/>
      <sz val="12"/>
      <color rgb="FF002060"/>
      <name val="Arial"/>
      <family val="2"/>
    </font>
    <font>
      <sz val="12"/>
      <color rgb="FF002060"/>
      <name val="Arial"/>
      <family val="2"/>
    </font>
    <font>
      <sz val="12"/>
      <color rgb="FF31216B"/>
      <name val="Arial"/>
      <family val="2"/>
    </font>
    <font>
      <b/>
      <sz val="50"/>
      <color rgb="FF31216B"/>
      <name val="Arial"/>
      <family val="2"/>
    </font>
    <font>
      <b/>
      <sz val="14"/>
      <color rgb="FF31216B"/>
      <name val="Arial"/>
      <family val="2"/>
    </font>
    <font>
      <b/>
      <sz val="12"/>
      <color rgb="FF31216B"/>
      <name val="Arial"/>
      <family val="2"/>
    </font>
    <font>
      <sz val="14"/>
      <color rgb="FF31216B"/>
      <name val="Arial"/>
      <family val="2"/>
    </font>
    <font>
      <b/>
      <sz val="14"/>
      <color rgb="FFFFFFFF"/>
      <name val="Arial"/>
      <family val="2"/>
    </font>
    <font>
      <sz val="14"/>
      <color rgb="FFFFFFFF"/>
      <name val="Arial"/>
      <family val="2"/>
    </font>
    <font>
      <b/>
      <sz val="28"/>
      <color rgb="FF31216B"/>
      <name val="Arial"/>
      <family val="2"/>
    </font>
    <font>
      <i/>
      <sz val="18"/>
      <color rgb="FF31216B"/>
      <name val="Arial"/>
      <family val="2"/>
    </font>
    <font>
      <sz val="44"/>
      <color rgb="FF31216B"/>
      <name val="Arial Bold"/>
    </font>
    <font>
      <b/>
      <sz val="36"/>
      <color rgb="FF31216B"/>
      <name val="Arial"/>
      <family val="2"/>
    </font>
    <font>
      <b/>
      <i/>
      <sz val="20"/>
      <color rgb="FF31216B"/>
      <name val="Arial"/>
      <family val="2"/>
    </font>
    <font>
      <i/>
      <sz val="20"/>
      <color rgb="FF31216B"/>
      <name val="Arial"/>
      <family val="2"/>
    </font>
    <font>
      <sz val="24"/>
      <color rgb="FF31216B"/>
      <name val="Arial"/>
      <family val="2"/>
    </font>
    <font>
      <b/>
      <sz val="20"/>
      <color rgb="FF31216B"/>
      <name val="Arial"/>
      <family val="2"/>
    </font>
    <font>
      <sz val="18"/>
      <color rgb="FF31216B"/>
      <name val="Arial"/>
      <family val="2"/>
    </font>
    <font>
      <b/>
      <sz val="18"/>
      <color rgb="FF31216B"/>
      <name val="Arial"/>
      <family val="2"/>
    </font>
    <font>
      <i/>
      <sz val="16"/>
      <color rgb="FF31216B"/>
      <name val="Arial"/>
      <family val="2"/>
    </font>
    <font>
      <b/>
      <sz val="22"/>
      <color rgb="FF31216B"/>
      <name val="Arial"/>
      <family val="2"/>
    </font>
    <font>
      <b/>
      <sz val="16"/>
      <color rgb="FF31216B"/>
      <name val="Arial"/>
      <family val="2"/>
    </font>
    <font>
      <b/>
      <sz val="11"/>
      <color rgb="FF31216B"/>
      <name val="Arial"/>
      <family val="2"/>
    </font>
    <font>
      <sz val="11"/>
      <color rgb="FF31216B"/>
      <name val="Arial"/>
      <family val="2"/>
    </font>
    <font>
      <b/>
      <sz val="44"/>
      <color rgb="FF31216B"/>
      <name val="Arial"/>
      <family val="2"/>
    </font>
    <font>
      <sz val="12"/>
      <color theme="1"/>
      <name val="Roboto"/>
      <family val="2"/>
    </font>
    <font>
      <b/>
      <sz val="60"/>
      <color rgb="FF31216B"/>
      <name val="Arial"/>
      <family val="2"/>
    </font>
    <font>
      <b/>
      <sz val="54"/>
      <color rgb="FF31216B"/>
      <name val="Arial"/>
      <family val="2"/>
    </font>
    <font>
      <sz val="54"/>
      <color rgb="FF31216B"/>
      <name val="Arial"/>
      <family val="2"/>
    </font>
    <font>
      <i/>
      <sz val="14"/>
      <color rgb="FF31216B"/>
      <name val="Arial"/>
      <family val="2"/>
    </font>
    <font>
      <b/>
      <i/>
      <sz val="14"/>
      <color rgb="FF31216B"/>
      <name val="Arial"/>
      <family val="2"/>
    </font>
    <font>
      <sz val="16"/>
      <color rgb="FF31216B"/>
      <name val="Arial"/>
      <family val="2"/>
    </font>
    <font>
      <sz val="12"/>
      <color theme="5"/>
      <name val="Arial"/>
      <family val="2"/>
    </font>
    <font>
      <sz val="8"/>
      <name val="Aptos Narrow"/>
      <family val="2"/>
      <scheme val="minor"/>
    </font>
    <font>
      <sz val="12"/>
      <color theme="8"/>
      <name val="Arial"/>
      <family val="2"/>
    </font>
  </fonts>
  <fills count="19">
    <fill>
      <patternFill patternType="none"/>
    </fill>
    <fill>
      <patternFill patternType="gray125"/>
    </fill>
    <fill>
      <patternFill patternType="solid">
        <fgColor rgb="FFFFE9BF"/>
        <bgColor rgb="FFE9FAFF"/>
      </patternFill>
    </fill>
    <fill>
      <patternFill patternType="solid">
        <fgColor rgb="FF31216B"/>
        <bgColor rgb="FF002060"/>
      </patternFill>
    </fill>
    <fill>
      <patternFill patternType="solid">
        <fgColor rgb="FF31216B"/>
        <bgColor rgb="FF000000"/>
      </patternFill>
    </fill>
    <fill>
      <patternFill patternType="solid">
        <fgColor rgb="FFF2F2F2"/>
        <bgColor rgb="FFE9FAFF"/>
      </patternFill>
    </fill>
    <fill>
      <patternFill patternType="solid">
        <fgColor rgb="FFCACFE6"/>
        <bgColor rgb="FFE9FAFF"/>
      </patternFill>
    </fill>
    <fill>
      <patternFill patternType="solid">
        <fgColor rgb="FFF2F2F2"/>
        <bgColor rgb="FFDFDEFF"/>
      </patternFill>
    </fill>
    <fill>
      <patternFill patternType="solid">
        <fgColor rgb="FFFFF5F6"/>
        <bgColor rgb="FF000000"/>
      </patternFill>
    </fill>
    <fill>
      <patternFill patternType="solid">
        <fgColor rgb="FFFFFAF0"/>
        <bgColor rgb="FF000000"/>
      </patternFill>
    </fill>
    <fill>
      <patternFill patternType="solid">
        <fgColor rgb="FFF2FDFC"/>
        <bgColor rgb="FF000000"/>
      </patternFill>
    </fill>
    <fill>
      <patternFill patternType="solid">
        <fgColor rgb="FFB0E7FF"/>
        <bgColor rgb="FF31216B"/>
      </patternFill>
    </fill>
    <fill>
      <patternFill patternType="solid">
        <fgColor rgb="FFCACFE6"/>
        <bgColor rgb="FF31216B"/>
      </patternFill>
    </fill>
    <fill>
      <patternFill patternType="solid">
        <fgColor rgb="FFB0E7FF"/>
        <bgColor rgb="FFE9FAFF"/>
      </patternFill>
    </fill>
    <fill>
      <patternFill patternType="solid">
        <fgColor theme="9"/>
        <bgColor indexed="64"/>
      </patternFill>
    </fill>
    <fill>
      <patternFill patternType="solid">
        <fgColor theme="5"/>
        <bgColor indexed="64"/>
      </patternFill>
    </fill>
    <fill>
      <patternFill patternType="solid">
        <fgColor theme="9" tint="0.79998168889431442"/>
        <bgColor indexed="64"/>
      </patternFill>
    </fill>
    <fill>
      <patternFill patternType="solid">
        <fgColor rgb="FF7030A0"/>
        <bgColor indexed="64"/>
      </patternFill>
    </fill>
    <fill>
      <patternFill patternType="solid">
        <fgColor rgb="FFF4F6FA"/>
        <bgColor rgb="FFE9FAFF"/>
      </patternFill>
    </fill>
  </fills>
  <borders count="67">
    <border>
      <left/>
      <right/>
      <top/>
      <bottom/>
      <diagonal/>
    </border>
    <border>
      <left style="medium">
        <color rgb="FFFFAB00"/>
      </left>
      <right/>
      <top style="medium">
        <color rgb="FFFFAB00"/>
      </top>
      <bottom/>
      <diagonal/>
    </border>
    <border>
      <left/>
      <right style="medium">
        <color rgb="FFFFAB00"/>
      </right>
      <top style="medium">
        <color rgb="FFFFAB00"/>
      </top>
      <bottom/>
      <diagonal/>
    </border>
    <border>
      <left style="medium">
        <color rgb="FFFFAB00"/>
      </left>
      <right/>
      <top/>
      <bottom style="medium">
        <color rgb="FFFFAB00"/>
      </bottom>
      <diagonal/>
    </border>
    <border>
      <left/>
      <right style="medium">
        <color rgb="FFFFAB00"/>
      </right>
      <top/>
      <bottom style="medium">
        <color rgb="FFFFAB00"/>
      </bottom>
      <diagonal/>
    </border>
    <border>
      <left/>
      <right/>
      <top/>
      <bottom style="thick">
        <color rgb="FF31216B"/>
      </bottom>
      <diagonal/>
    </border>
    <border>
      <left/>
      <right/>
      <top style="thick">
        <color rgb="FF31216B"/>
      </top>
      <bottom/>
      <diagonal/>
    </border>
    <border>
      <left style="medium">
        <color rgb="FF31216B"/>
      </left>
      <right/>
      <top style="medium">
        <color rgb="FF31216B"/>
      </top>
      <bottom style="medium">
        <color rgb="FF31216B"/>
      </bottom>
      <diagonal/>
    </border>
    <border>
      <left/>
      <right style="medium">
        <color rgb="FF31216B"/>
      </right>
      <top style="medium">
        <color rgb="FF31216B"/>
      </top>
      <bottom style="medium">
        <color rgb="FF31216B"/>
      </bottom>
      <diagonal/>
    </border>
    <border>
      <left style="medium">
        <color rgb="FF31216B"/>
      </left>
      <right/>
      <top/>
      <bottom style="thin">
        <color rgb="FF31216B"/>
      </bottom>
      <diagonal/>
    </border>
    <border>
      <left/>
      <right style="medium">
        <color rgb="FF31216B"/>
      </right>
      <top/>
      <bottom style="thin">
        <color rgb="FF31216B"/>
      </bottom>
      <diagonal/>
    </border>
    <border>
      <left style="medium">
        <color rgb="FF31216B"/>
      </left>
      <right/>
      <top style="thin">
        <color rgb="FF31216B"/>
      </top>
      <bottom style="thin">
        <color rgb="FF31216B"/>
      </bottom>
      <diagonal/>
    </border>
    <border>
      <left/>
      <right style="medium">
        <color rgb="FF31216B"/>
      </right>
      <top style="thin">
        <color rgb="FF31216B"/>
      </top>
      <bottom style="thin">
        <color rgb="FF31216B"/>
      </bottom>
      <diagonal/>
    </border>
    <border>
      <left style="medium">
        <color rgb="FF31216B"/>
      </left>
      <right/>
      <top/>
      <bottom style="medium">
        <color rgb="FF31216B"/>
      </bottom>
      <diagonal/>
    </border>
    <border>
      <left/>
      <right style="medium">
        <color rgb="FF31216B"/>
      </right>
      <top/>
      <bottom style="medium">
        <color rgb="FF31216B"/>
      </bottom>
      <diagonal/>
    </border>
    <border>
      <left style="thin">
        <color rgb="FF31216B"/>
      </left>
      <right/>
      <top style="thin">
        <color rgb="FF31216B"/>
      </top>
      <bottom style="thin">
        <color rgb="FF31216B"/>
      </bottom>
      <diagonal/>
    </border>
    <border>
      <left/>
      <right/>
      <top style="thin">
        <color rgb="FF31216B"/>
      </top>
      <bottom style="thin">
        <color rgb="FF31216B"/>
      </bottom>
      <diagonal/>
    </border>
    <border>
      <left/>
      <right style="thin">
        <color rgb="FF31216B"/>
      </right>
      <top style="thin">
        <color rgb="FF31216B"/>
      </top>
      <bottom style="thin">
        <color rgb="FF31216B"/>
      </bottom>
      <diagonal/>
    </border>
    <border>
      <left style="thin">
        <color rgb="FF31216B"/>
      </left>
      <right style="thin">
        <color rgb="FF002060"/>
      </right>
      <top style="thin">
        <color rgb="FF31216B"/>
      </top>
      <bottom style="thin">
        <color rgb="FF002060"/>
      </bottom>
      <diagonal/>
    </border>
    <border>
      <left/>
      <right style="thin">
        <color rgb="FF002060"/>
      </right>
      <top style="thin">
        <color rgb="FF31216B"/>
      </top>
      <bottom style="thin">
        <color rgb="FF002060"/>
      </bottom>
      <diagonal/>
    </border>
    <border>
      <left style="thin">
        <color rgb="FF002060"/>
      </left>
      <right style="thin">
        <color rgb="FF002060"/>
      </right>
      <top style="thin">
        <color rgb="FF31216B"/>
      </top>
      <bottom style="thin">
        <color rgb="FF002060"/>
      </bottom>
      <diagonal/>
    </border>
    <border>
      <left style="thin">
        <color rgb="FF002060"/>
      </left>
      <right/>
      <top style="thin">
        <color rgb="FF31216B"/>
      </top>
      <bottom style="thin">
        <color rgb="FF002060"/>
      </bottom>
      <diagonal/>
    </border>
    <border>
      <left style="thin">
        <color rgb="FF31216B"/>
      </left>
      <right style="thin">
        <color rgb="FF31216B"/>
      </right>
      <top style="thin">
        <color rgb="FF31216B"/>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thin">
        <color rgb="FF31216B"/>
      </right>
      <top style="thin">
        <color rgb="FF002060"/>
      </top>
      <bottom style="thin">
        <color rgb="FF002060"/>
      </bottom>
      <diagonal/>
    </border>
    <border>
      <left/>
      <right style="thin">
        <color rgb="FF31216B"/>
      </right>
      <top style="thin">
        <color rgb="FF002060"/>
      </top>
      <bottom style="thin">
        <color rgb="FF002060"/>
      </bottom>
      <diagonal/>
    </border>
    <border>
      <left style="thin">
        <color rgb="FF31216B"/>
      </left>
      <right style="thin">
        <color rgb="FF002060"/>
      </right>
      <top style="thin">
        <color rgb="FF002060"/>
      </top>
      <bottom/>
      <diagonal/>
    </border>
    <border>
      <left/>
      <right style="thin">
        <color rgb="FF002060"/>
      </right>
      <top style="thin">
        <color rgb="FF002060"/>
      </top>
      <bottom/>
      <diagonal/>
    </border>
    <border>
      <left style="thin">
        <color rgb="FF002060"/>
      </left>
      <right style="thin">
        <color rgb="FF002060"/>
      </right>
      <top style="thin">
        <color rgb="FF002060"/>
      </top>
      <bottom/>
      <diagonal/>
    </border>
    <border>
      <left style="thin">
        <color rgb="FF002060"/>
      </left>
      <right/>
      <top style="thin">
        <color rgb="FF002060"/>
      </top>
      <bottom/>
      <diagonal/>
    </border>
    <border>
      <left style="thin">
        <color rgb="FF002060"/>
      </left>
      <right style="thin">
        <color rgb="FF31216B"/>
      </right>
      <top style="thin">
        <color rgb="FF002060"/>
      </top>
      <bottom/>
      <diagonal/>
    </border>
    <border>
      <left/>
      <right style="thin">
        <color rgb="FF31216B"/>
      </right>
      <top style="thin">
        <color rgb="FF002060"/>
      </top>
      <bottom/>
      <diagonal/>
    </border>
    <border>
      <left style="thin">
        <color rgb="FF31216B"/>
      </left>
      <right style="thin">
        <color rgb="FF31216B"/>
      </right>
      <top style="thin">
        <color rgb="FF31216B"/>
      </top>
      <bottom/>
      <diagonal/>
    </border>
    <border>
      <left style="thin">
        <color rgb="FF31216B"/>
      </left>
      <right style="thin">
        <color rgb="FF31216B"/>
      </right>
      <top style="thin">
        <color rgb="FF31216B"/>
      </top>
      <bottom style="thin">
        <color rgb="FFD9D9D9"/>
      </bottom>
      <diagonal/>
    </border>
    <border>
      <left style="thin">
        <color rgb="FF31216B"/>
      </left>
      <right style="thin">
        <color rgb="FF31216B"/>
      </right>
      <top style="thin">
        <color rgb="FF31216B"/>
      </top>
      <bottom style="thin">
        <color rgb="FF31216B"/>
      </bottom>
      <diagonal/>
    </border>
    <border>
      <left style="thin">
        <color rgb="FF31216B"/>
      </left>
      <right style="thin">
        <color rgb="FF31216B"/>
      </right>
      <top style="thin">
        <color rgb="FFD9D9D9"/>
      </top>
      <bottom style="thin">
        <color rgb="FFD9D9D9"/>
      </bottom>
      <diagonal/>
    </border>
    <border>
      <left style="thin">
        <color rgb="FF31216B"/>
      </left>
      <right style="thin">
        <color rgb="FF31216B"/>
      </right>
      <top/>
      <bottom/>
      <diagonal/>
    </border>
    <border>
      <left style="thin">
        <color rgb="FF31216B"/>
      </left>
      <right style="thin">
        <color rgb="FF31216B"/>
      </right>
      <top style="thin">
        <color rgb="FFD9D9D9"/>
      </top>
      <bottom style="thin">
        <color rgb="FF31216B"/>
      </bottom>
      <diagonal/>
    </border>
    <border>
      <left/>
      <right style="medium">
        <color rgb="FF31216B"/>
      </right>
      <top/>
      <bottom/>
      <diagonal/>
    </border>
    <border>
      <left style="medium">
        <color rgb="FF31216B"/>
      </left>
      <right/>
      <top style="medium">
        <color rgb="FF31216B"/>
      </top>
      <bottom/>
      <diagonal/>
    </border>
    <border>
      <left/>
      <right/>
      <top style="medium">
        <color rgb="FF31216B"/>
      </top>
      <bottom/>
      <diagonal/>
    </border>
    <border>
      <left/>
      <right style="medium">
        <color rgb="FF31216B"/>
      </right>
      <top style="medium">
        <color rgb="FF31216B"/>
      </top>
      <bottom/>
      <diagonal/>
    </border>
    <border>
      <left style="medium">
        <color rgb="FF31216B"/>
      </left>
      <right/>
      <top/>
      <bottom/>
      <diagonal/>
    </border>
    <border>
      <left/>
      <right/>
      <top/>
      <bottom style="medium">
        <color rgb="FF31216B"/>
      </bottom>
      <diagonal/>
    </border>
    <border>
      <left style="thick">
        <color rgb="FF31216B"/>
      </left>
      <right style="thin">
        <color rgb="FF31216B"/>
      </right>
      <top style="thin">
        <color rgb="FF31216B"/>
      </top>
      <bottom style="thin">
        <color rgb="FF31216B"/>
      </bottom>
      <diagonal/>
    </border>
    <border>
      <left style="thin">
        <color rgb="FF17B7F2"/>
      </left>
      <right style="thin">
        <color rgb="FF17B7F2"/>
      </right>
      <top/>
      <bottom style="thin">
        <color rgb="FF00B0F0"/>
      </bottom>
      <diagonal/>
    </border>
    <border>
      <left style="thin">
        <color rgb="FF17B7F2"/>
      </left>
      <right style="thin">
        <color rgb="FF17B7F2"/>
      </right>
      <top/>
      <bottom style="thin">
        <color rgb="FF17B7F2"/>
      </bottom>
      <diagonal/>
    </border>
    <border>
      <left style="thin">
        <color rgb="FF17B7F2"/>
      </left>
      <right style="thin">
        <color rgb="FF17B7F2"/>
      </right>
      <top style="thin">
        <color rgb="FF00B0F0"/>
      </top>
      <bottom style="thin">
        <color rgb="FF17B7F2"/>
      </bottom>
      <diagonal/>
    </border>
    <border>
      <left style="thin">
        <color rgb="FF17B7F2"/>
      </left>
      <right style="thin">
        <color rgb="FF17B7F2"/>
      </right>
      <top style="thin">
        <color rgb="FF17B7F2"/>
      </top>
      <bottom style="thin">
        <color rgb="FF17B7F2"/>
      </bottom>
      <diagonal/>
    </border>
    <border>
      <left style="thin">
        <color rgb="FF17B7F2"/>
      </left>
      <right style="thin">
        <color rgb="FF17B7F2"/>
      </right>
      <top style="thin">
        <color rgb="FF17B7F2"/>
      </top>
      <bottom style="thick">
        <color rgb="FF1EBBF0"/>
      </bottom>
      <diagonal/>
    </border>
    <border>
      <left style="thin">
        <color rgb="FF17B7F2"/>
      </left>
      <right style="thin">
        <color rgb="FF17B7F2"/>
      </right>
      <top style="thin">
        <color rgb="FF00B0F0"/>
      </top>
      <bottom style="thick">
        <color rgb="FF1EBBF0"/>
      </bottom>
      <diagonal/>
    </border>
    <border>
      <left style="thin">
        <color rgb="FF17B7F2"/>
      </left>
      <right style="thin">
        <color rgb="FF17B7F2"/>
      </right>
      <top style="thin">
        <color rgb="FF17B7F2"/>
      </top>
      <bottom/>
      <diagonal/>
    </border>
    <border>
      <left/>
      <right/>
      <top style="thick">
        <color rgb="FF1EBBF0"/>
      </top>
      <bottom/>
      <diagonal/>
    </border>
    <border>
      <left style="thin">
        <color rgb="FF17B7F2"/>
      </left>
      <right/>
      <top style="thick">
        <color rgb="FF1EBBF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theme="1"/>
      </left>
      <right/>
      <top style="thin">
        <color theme="1"/>
      </top>
      <bottom style="thin">
        <color theme="1"/>
      </bottom>
      <diagonal/>
    </border>
    <border>
      <left style="thin">
        <color indexed="64"/>
      </left>
      <right style="thin">
        <color indexed="64"/>
      </right>
      <top style="thin">
        <color indexed="64"/>
      </top>
      <bottom/>
      <diagonal/>
    </border>
    <border>
      <left/>
      <right/>
      <top style="thin">
        <color indexed="64"/>
      </top>
      <bottom/>
      <diagonal/>
    </border>
    <border>
      <left style="thin">
        <color rgb="FF31216B"/>
      </left>
      <right style="thin">
        <color rgb="FF31216B"/>
      </right>
      <top/>
      <bottom style="thin">
        <color rgb="FFD9D9D9"/>
      </bottom>
      <diagonal/>
    </border>
  </borders>
  <cellStyleXfs count="1">
    <xf numFmtId="0" fontId="0" fillId="0" borderId="0"/>
  </cellStyleXfs>
  <cellXfs count="161">
    <xf numFmtId="0" fontId="0" fillId="0" borderId="0" xfId="0"/>
    <xf numFmtId="0" fontId="1" fillId="0" borderId="0" xfId="0" applyFont="1"/>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0" borderId="0" xfId="0" applyFont="1" applyAlignment="1">
      <alignment vertical="center" wrapText="1"/>
    </xf>
    <xf numFmtId="0" fontId="5" fillId="0" borderId="0" xfId="0" applyFont="1"/>
    <xf numFmtId="0" fontId="5" fillId="0" borderId="0" xfId="0" applyFont="1" applyAlignment="1">
      <alignment vertical="center"/>
    </xf>
    <xf numFmtId="0" fontId="2" fillId="0" borderId="5" xfId="0" applyFont="1" applyBorder="1" applyAlignment="1">
      <alignment vertical="center"/>
    </xf>
    <xf numFmtId="0" fontId="5" fillId="0" borderId="5" xfId="0" applyFont="1" applyBorder="1" applyAlignment="1">
      <alignment vertical="center"/>
    </xf>
    <xf numFmtId="0" fontId="2" fillId="0" borderId="6" xfId="0" applyFont="1" applyBorder="1" applyAlignment="1">
      <alignment vertical="center"/>
    </xf>
    <xf numFmtId="0" fontId="5" fillId="0" borderId="6" xfId="0" applyFont="1" applyBorder="1" applyAlignment="1">
      <alignment vertical="center"/>
    </xf>
    <xf numFmtId="0" fontId="7" fillId="0" borderId="5" xfId="0" applyFont="1" applyBorder="1" applyAlignment="1">
      <alignment horizontal="left" vertical="top" wrapText="1"/>
    </xf>
    <xf numFmtId="0" fontId="5" fillId="0" borderId="5" xfId="0" applyFont="1" applyBorder="1" applyAlignment="1">
      <alignment horizontal="left" vertical="top" wrapText="1"/>
    </xf>
    <xf numFmtId="0" fontId="7" fillId="0" borderId="0" xfId="0" applyFont="1" applyAlignment="1">
      <alignment horizontal="left" vertical="top" wrapText="1"/>
    </xf>
    <xf numFmtId="0" fontId="5" fillId="0" borderId="0" xfId="0" applyFont="1" applyAlignment="1">
      <alignment horizontal="left" vertical="top" wrapText="1"/>
    </xf>
    <xf numFmtId="0" fontId="8" fillId="0" borderId="0" xfId="0" applyFont="1" applyAlignment="1">
      <alignment horizontal="left" vertical="top" wrapText="1"/>
    </xf>
    <xf numFmtId="0" fontId="8" fillId="5" borderId="9" xfId="0" applyFont="1" applyFill="1" applyBorder="1" applyAlignment="1">
      <alignment horizontal="left" vertical="center" wrapText="1" indent="1"/>
    </xf>
    <xf numFmtId="0" fontId="5" fillId="0" borderId="10" xfId="0" applyFont="1" applyBorder="1" applyAlignment="1">
      <alignment horizontal="left" vertical="center" wrapText="1" indent="1"/>
    </xf>
    <xf numFmtId="0" fontId="8" fillId="5" borderId="11" xfId="0" applyFont="1" applyFill="1" applyBorder="1" applyAlignment="1">
      <alignment horizontal="left" vertical="center" wrapText="1" indent="1"/>
    </xf>
    <xf numFmtId="0" fontId="5" fillId="0" borderId="12" xfId="0" applyFont="1" applyBorder="1" applyAlignment="1">
      <alignment horizontal="left" vertical="center" wrapText="1" indent="1"/>
    </xf>
    <xf numFmtId="0" fontId="8" fillId="5" borderId="13" xfId="0" applyFont="1" applyFill="1" applyBorder="1" applyAlignment="1">
      <alignment horizontal="left" vertical="center" wrapText="1" indent="1"/>
    </xf>
    <xf numFmtId="0" fontId="5" fillId="0" borderId="14" xfId="0" applyFont="1" applyBorder="1" applyAlignment="1">
      <alignment horizontal="left" vertical="center" wrapText="1" indent="1"/>
    </xf>
    <xf numFmtId="0" fontId="12" fillId="0" borderId="0" xfId="0" applyFont="1" applyAlignment="1">
      <alignment vertical="top" wrapText="1"/>
    </xf>
    <xf numFmtId="0" fontId="14" fillId="0" borderId="0" xfId="0" applyFont="1" applyAlignment="1">
      <alignment horizontal="left"/>
    </xf>
    <xf numFmtId="0" fontId="5" fillId="0" borderId="0" xfId="0" applyFont="1" applyAlignment="1">
      <alignment horizontal="left" indent="2"/>
    </xf>
    <xf numFmtId="0" fontId="5" fillId="0" borderId="0" xfId="0" applyFont="1" applyAlignment="1">
      <alignment horizontal="left" wrapText="1" indent="2"/>
    </xf>
    <xf numFmtId="0" fontId="16" fillId="0" borderId="0" xfId="0" applyFont="1" applyAlignment="1" applyProtection="1">
      <alignment horizontal="right" vertical="center"/>
      <protection locked="0"/>
    </xf>
    <xf numFmtId="0" fontId="18" fillId="0" borderId="0" xfId="0" applyFont="1" applyAlignment="1" applyProtection="1">
      <alignment horizontal="center"/>
      <protection locked="0"/>
    </xf>
    <xf numFmtId="0" fontId="19" fillId="6" borderId="18" xfId="0" applyFont="1" applyFill="1" applyBorder="1" applyAlignment="1" applyProtection="1">
      <alignment horizontal="center" vertical="center" wrapText="1"/>
      <protection locked="0"/>
    </xf>
    <xf numFmtId="0" fontId="19" fillId="6" borderId="19" xfId="0" applyFont="1" applyFill="1" applyBorder="1" applyAlignment="1" applyProtection="1">
      <alignment horizontal="center" vertical="center" wrapText="1"/>
      <protection locked="0"/>
    </xf>
    <xf numFmtId="0" fontId="19" fillId="6" borderId="20" xfId="0" applyFont="1" applyFill="1" applyBorder="1" applyAlignment="1" applyProtection="1">
      <alignment horizontal="center" vertical="center" wrapText="1"/>
      <protection locked="0"/>
    </xf>
    <xf numFmtId="0" fontId="19" fillId="6" borderId="21" xfId="0" applyFont="1" applyFill="1" applyBorder="1" applyAlignment="1" applyProtection="1">
      <alignment horizontal="center" vertical="center" wrapText="1"/>
      <protection locked="0"/>
    </xf>
    <xf numFmtId="0" fontId="19" fillId="6" borderId="22"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2" fillId="7" borderId="23" xfId="0" applyFont="1" applyFill="1" applyBorder="1" applyAlignment="1" applyProtection="1">
      <alignment horizontal="left" vertical="center" wrapText="1" indent="1"/>
      <protection locked="0"/>
    </xf>
    <xf numFmtId="0" fontId="22" fillId="7" borderId="24" xfId="0" applyFont="1" applyFill="1" applyBorder="1" applyAlignment="1" applyProtection="1">
      <alignment horizontal="left" vertical="center" wrapText="1" indent="1"/>
      <protection locked="0"/>
    </xf>
    <xf numFmtId="0" fontId="22" fillId="7" borderId="25" xfId="0" applyFont="1" applyFill="1" applyBorder="1" applyAlignment="1" applyProtection="1">
      <alignment horizontal="left" vertical="center" wrapText="1" indent="1"/>
      <protection locked="0"/>
    </xf>
    <xf numFmtId="0" fontId="22" fillId="7" borderId="26" xfId="0" applyFont="1" applyFill="1" applyBorder="1" applyAlignment="1" applyProtection="1">
      <alignment horizontal="left" vertical="center" wrapText="1" indent="1"/>
      <protection locked="0"/>
    </xf>
    <xf numFmtId="0" fontId="22" fillId="7" borderId="27" xfId="0" applyFont="1" applyFill="1" applyBorder="1" applyAlignment="1" applyProtection="1">
      <alignment horizontal="left" vertical="center" wrapText="1" indent="1"/>
      <protection locked="0"/>
    </xf>
    <xf numFmtId="0" fontId="9" fillId="0" borderId="0" xfId="0" applyFont="1" applyAlignment="1" applyProtection="1">
      <alignment horizontal="left" vertical="center" indent="1"/>
      <protection locked="0"/>
    </xf>
    <xf numFmtId="0" fontId="23" fillId="0" borderId="0" xfId="0" applyFont="1" applyAlignment="1" applyProtection="1">
      <alignment horizontal="left" vertical="center"/>
      <protection locked="0"/>
    </xf>
    <xf numFmtId="0" fontId="24" fillId="7" borderId="29" xfId="0" applyFont="1" applyFill="1" applyBorder="1" applyAlignment="1" applyProtection="1">
      <alignment horizontal="left" vertical="center" wrapText="1" indent="2"/>
      <protection locked="0"/>
    </xf>
    <xf numFmtId="0" fontId="24" fillId="7" borderId="30" xfId="0" applyFont="1" applyFill="1" applyBorder="1" applyAlignment="1" applyProtection="1">
      <alignment horizontal="left" vertical="center" wrapText="1" indent="2"/>
      <protection locked="0"/>
    </xf>
    <xf numFmtId="0" fontId="24" fillId="7" borderId="31" xfId="0" applyFont="1" applyFill="1" applyBorder="1" applyAlignment="1" applyProtection="1">
      <alignment horizontal="left" vertical="center" wrapText="1" indent="2"/>
      <protection locked="0"/>
    </xf>
    <xf numFmtId="14" fontId="24" fillId="7" borderId="32" xfId="0" applyNumberFormat="1" applyFont="1" applyFill="1" applyBorder="1" applyAlignment="1" applyProtection="1">
      <alignment horizontal="left" vertical="center" wrapText="1" indent="2"/>
      <protection locked="0"/>
    </xf>
    <xf numFmtId="14" fontId="24" fillId="7" borderId="33" xfId="0" applyNumberFormat="1" applyFont="1" applyFill="1" applyBorder="1" applyAlignment="1" applyProtection="1">
      <alignment horizontal="left" vertical="center" wrapText="1" indent="2"/>
      <protection locked="0"/>
    </xf>
    <xf numFmtId="0" fontId="25" fillId="0" borderId="0" xfId="0" applyFont="1" applyAlignment="1" applyProtection="1">
      <alignment horizontal="left" vertical="center" indent="2"/>
      <protection locked="0"/>
    </xf>
    <xf numFmtId="0" fontId="5" fillId="0" borderId="35" xfId="0" applyFont="1" applyBorder="1" applyAlignment="1" applyProtection="1">
      <alignment horizontal="left" vertical="center" indent="2"/>
      <protection locked="0"/>
    </xf>
    <xf numFmtId="14" fontId="5" fillId="0" borderId="35" xfId="0" applyNumberFormat="1" applyFont="1" applyBorder="1" applyAlignment="1" applyProtection="1">
      <alignment horizontal="left" vertical="center" wrapText="1" indent="2"/>
      <protection locked="0"/>
    </xf>
    <xf numFmtId="0" fontId="5" fillId="0" borderId="35" xfId="0" applyFont="1" applyBorder="1" applyAlignment="1">
      <alignment horizontal="left" vertical="center" indent="2"/>
    </xf>
    <xf numFmtId="0" fontId="5" fillId="0" borderId="35" xfId="0" applyFont="1" applyBorder="1" applyAlignment="1">
      <alignment horizontal="left" vertical="center" wrapText="1" indent="2"/>
    </xf>
    <xf numFmtId="0" fontId="26" fillId="0" borderId="0" xfId="0" applyFont="1" applyAlignment="1" applyProtection="1">
      <alignment horizontal="left" vertical="center" indent="2"/>
      <protection locked="0"/>
    </xf>
    <xf numFmtId="0" fontId="5" fillId="0" borderId="37" xfId="0" applyFont="1" applyBorder="1" applyAlignment="1" applyProtection="1">
      <alignment horizontal="left" vertical="center" indent="2"/>
      <protection locked="0"/>
    </xf>
    <xf numFmtId="0" fontId="5" fillId="0" borderId="37" xfId="0" applyFont="1" applyBorder="1" applyAlignment="1">
      <alignment horizontal="left" vertical="center" indent="2"/>
    </xf>
    <xf numFmtId="0" fontId="5" fillId="0" borderId="37" xfId="0" applyFont="1" applyBorder="1" applyAlignment="1">
      <alignment horizontal="left" vertical="center" wrapText="1" indent="2"/>
    </xf>
    <xf numFmtId="0" fontId="26" fillId="0" borderId="0" xfId="0" applyFont="1" applyAlignment="1">
      <alignment horizontal="left" vertical="center" indent="2"/>
    </xf>
    <xf numFmtId="14" fontId="5" fillId="0" borderId="37" xfId="0" applyNumberFormat="1" applyFont="1" applyBorder="1" applyAlignment="1" applyProtection="1">
      <alignment horizontal="left" vertical="center" wrapText="1" indent="2"/>
      <protection locked="0"/>
    </xf>
    <xf numFmtId="0" fontId="5" fillId="0" borderId="39" xfId="0" applyFont="1" applyBorder="1" applyAlignment="1">
      <alignment horizontal="left" vertical="center" indent="2"/>
    </xf>
    <xf numFmtId="0" fontId="5" fillId="0" borderId="39" xfId="0" applyFont="1" applyBorder="1" applyAlignment="1">
      <alignment horizontal="left" vertical="center" wrapText="1" indent="2"/>
    </xf>
    <xf numFmtId="0" fontId="5" fillId="0" borderId="39" xfId="0" applyFont="1" applyBorder="1" applyAlignment="1" applyProtection="1">
      <alignment horizontal="left" vertical="center" indent="2"/>
      <protection locked="0"/>
    </xf>
    <xf numFmtId="0" fontId="27" fillId="0" borderId="0" xfId="0" applyFont="1" applyAlignment="1" applyProtection="1">
      <alignment vertical="center"/>
      <protection locked="0"/>
    </xf>
    <xf numFmtId="0" fontId="15" fillId="0" borderId="0" xfId="0" applyFont="1" applyAlignment="1" applyProtection="1">
      <alignment vertical="center"/>
      <protection locked="0"/>
    </xf>
    <xf numFmtId="0" fontId="28" fillId="0" borderId="0" xfId="0" applyFont="1"/>
    <xf numFmtId="0" fontId="29" fillId="0" borderId="0" xfId="0" applyFont="1" applyAlignment="1">
      <alignment vertical="center"/>
    </xf>
    <xf numFmtId="0" fontId="5" fillId="0" borderId="40" xfId="0" applyFont="1" applyBorder="1"/>
    <xf numFmtId="0" fontId="30" fillId="0" borderId="0" xfId="0" applyFont="1" applyAlignment="1">
      <alignment horizontal="center" vertical="center"/>
    </xf>
    <xf numFmtId="0" fontId="31" fillId="0" borderId="0" xfId="0" applyFont="1"/>
    <xf numFmtId="9" fontId="30" fillId="0" borderId="0" xfId="0" applyNumberFormat="1" applyFont="1" applyAlignment="1">
      <alignment horizontal="center" vertical="center"/>
    </xf>
    <xf numFmtId="9" fontId="29" fillId="0" borderId="0" xfId="0" applyNumberFormat="1" applyFont="1" applyAlignment="1">
      <alignment horizontal="center" vertical="center"/>
    </xf>
    <xf numFmtId="0" fontId="21" fillId="11" borderId="36" xfId="0" applyFont="1" applyFill="1" applyBorder="1" applyAlignment="1">
      <alignment horizontal="center" vertical="center"/>
    </xf>
    <xf numFmtId="0" fontId="21" fillId="11" borderId="15" xfId="0" applyFont="1" applyFill="1" applyBorder="1" applyAlignment="1">
      <alignment horizontal="center" vertical="center"/>
    </xf>
    <xf numFmtId="0" fontId="21" fillId="12" borderId="46" xfId="0" applyFont="1" applyFill="1" applyBorder="1" applyAlignment="1">
      <alignment horizontal="center" vertical="center"/>
    </xf>
    <xf numFmtId="0" fontId="21" fillId="12" borderId="36" xfId="0" applyFont="1" applyFill="1" applyBorder="1" applyAlignment="1">
      <alignment horizontal="center" vertical="center"/>
    </xf>
    <xf numFmtId="0" fontId="5" fillId="4" borderId="0" xfId="0" applyFont="1" applyFill="1"/>
    <xf numFmtId="0" fontId="5" fillId="0" borderId="47" xfId="0" applyFont="1" applyBorder="1" applyAlignment="1">
      <alignment horizontal="left" vertical="center" indent="1"/>
    </xf>
    <xf numFmtId="0" fontId="5" fillId="0" borderId="48" xfId="0" applyFont="1" applyBorder="1" applyAlignment="1">
      <alignment horizontal="left" vertical="center" indent="1"/>
    </xf>
    <xf numFmtId="0" fontId="5" fillId="0" borderId="0" xfId="0" applyFont="1" applyAlignment="1">
      <alignment horizontal="left" indent="1"/>
    </xf>
    <xf numFmtId="0" fontId="5" fillId="0" borderId="49" xfId="0" applyFont="1" applyBorder="1" applyAlignment="1">
      <alignment horizontal="left" vertical="center" indent="1"/>
    </xf>
    <xf numFmtId="0" fontId="5" fillId="0" borderId="50" xfId="0" applyFont="1" applyBorder="1" applyAlignment="1">
      <alignment horizontal="left" vertical="center" indent="1"/>
    </xf>
    <xf numFmtId="0" fontId="5" fillId="0" borderId="51" xfId="0" applyFont="1" applyBorder="1" applyAlignment="1">
      <alignment horizontal="left" vertical="center" indent="1"/>
    </xf>
    <xf numFmtId="0" fontId="5" fillId="0" borderId="52" xfId="0" applyFont="1" applyBorder="1" applyAlignment="1">
      <alignment horizontal="left" vertical="center" indent="1"/>
    </xf>
    <xf numFmtId="0" fontId="5" fillId="0" borderId="53" xfId="0" applyFont="1" applyBorder="1" applyAlignment="1">
      <alignment horizontal="left" vertical="center" indent="1"/>
    </xf>
    <xf numFmtId="0" fontId="5" fillId="0" borderId="0" xfId="0" applyFont="1" applyAlignment="1">
      <alignment horizontal="left" vertical="center" indent="1"/>
    </xf>
    <xf numFmtId="0" fontId="5" fillId="0" borderId="54" xfId="0" applyFont="1" applyBorder="1" applyAlignment="1">
      <alignment horizontal="left" vertical="center" indent="1"/>
    </xf>
    <xf numFmtId="0" fontId="5" fillId="0" borderId="55" xfId="0" applyFont="1" applyBorder="1" applyAlignment="1">
      <alignment horizontal="left" vertical="center" indent="1"/>
    </xf>
    <xf numFmtId="164" fontId="5" fillId="0" borderId="0" xfId="0" applyNumberFormat="1" applyFont="1"/>
    <xf numFmtId="164" fontId="7" fillId="13" borderId="30" xfId="0" applyNumberFormat="1" applyFont="1" applyFill="1" applyBorder="1" applyAlignment="1" applyProtection="1">
      <alignment horizontal="center" vertical="center" wrapText="1"/>
      <protection locked="0"/>
    </xf>
    <xf numFmtId="164" fontId="8" fillId="0" borderId="56" xfId="0" applyNumberFormat="1" applyFont="1" applyBorder="1" applyAlignment="1">
      <alignment horizontal="center" vertical="center"/>
    </xf>
    <xf numFmtId="164" fontId="5" fillId="0" borderId="56" xfId="0" applyNumberFormat="1" applyFont="1" applyBorder="1"/>
    <xf numFmtId="164" fontId="8" fillId="0" borderId="56" xfId="0" applyNumberFormat="1" applyFont="1" applyBorder="1"/>
    <xf numFmtId="164" fontId="5" fillId="0" borderId="61" xfId="0" applyNumberFormat="1" applyFont="1" applyBorder="1"/>
    <xf numFmtId="164" fontId="8" fillId="0" borderId="59" xfId="0" applyNumberFormat="1" applyFont="1" applyBorder="1"/>
    <xf numFmtId="164" fontId="8" fillId="0" borderId="62" xfId="0" applyNumberFormat="1" applyFont="1" applyBorder="1"/>
    <xf numFmtId="164" fontId="8" fillId="14" borderId="56" xfId="0" applyNumberFormat="1" applyFont="1" applyFill="1" applyBorder="1"/>
    <xf numFmtId="164" fontId="8" fillId="0" borderId="57" xfId="0" applyNumberFormat="1" applyFont="1" applyBorder="1"/>
    <xf numFmtId="164" fontId="5" fillId="0" borderId="61" xfId="0" applyNumberFormat="1" applyFont="1" applyBorder="1" applyAlignment="1">
      <alignment vertical="center"/>
    </xf>
    <xf numFmtId="164" fontId="8" fillId="14" borderId="61" xfId="0" applyNumberFormat="1" applyFont="1" applyFill="1" applyBorder="1" applyAlignment="1">
      <alignment vertical="center"/>
    </xf>
    <xf numFmtId="164" fontId="8" fillId="0" borderId="56" xfId="0" applyNumberFormat="1" applyFont="1" applyBorder="1" applyAlignment="1">
      <alignment horizontal="left" vertical="center"/>
    </xf>
    <xf numFmtId="164" fontId="8" fillId="0" borderId="56" xfId="0" applyNumberFormat="1" applyFont="1" applyBorder="1" applyAlignment="1">
      <alignment horizontal="left" vertical="center" wrapText="1"/>
    </xf>
    <xf numFmtId="164" fontId="8" fillId="0" borderId="59" xfId="0" applyNumberFormat="1" applyFont="1" applyBorder="1" applyAlignment="1">
      <alignment horizontal="left" vertical="center"/>
    </xf>
    <xf numFmtId="164" fontId="8" fillId="0" borderId="63" xfId="0" applyNumberFormat="1" applyFont="1" applyBorder="1" applyAlignment="1">
      <alignment vertical="center"/>
    </xf>
    <xf numFmtId="164" fontId="8" fillId="0" borderId="56" xfId="0" applyNumberFormat="1" applyFont="1" applyBorder="1" applyAlignment="1">
      <alignment wrapText="1"/>
    </xf>
    <xf numFmtId="164" fontId="5" fillId="0" borderId="64" xfId="0" applyNumberFormat="1" applyFont="1" applyBorder="1"/>
    <xf numFmtId="164" fontId="8" fillId="0" borderId="64" xfId="0" applyNumberFormat="1" applyFont="1" applyBorder="1"/>
    <xf numFmtId="164" fontId="8" fillId="0" borderId="61" xfId="0" applyNumberFormat="1" applyFont="1" applyBorder="1"/>
    <xf numFmtId="164" fontId="8" fillId="0" borderId="0" xfId="0" applyNumberFormat="1" applyFont="1"/>
    <xf numFmtId="164" fontId="7" fillId="13" borderId="61" xfId="0" applyNumberFormat="1" applyFont="1" applyFill="1" applyBorder="1" applyAlignment="1" applyProtection="1">
      <alignment vertical="center" wrapText="1"/>
      <protection locked="0"/>
    </xf>
    <xf numFmtId="164" fontId="35" fillId="15" borderId="0" xfId="0" applyNumberFormat="1" applyFont="1" applyFill="1"/>
    <xf numFmtId="164" fontId="5" fillId="14" borderId="0" xfId="0" applyNumberFormat="1" applyFont="1" applyFill="1"/>
    <xf numFmtId="164" fontId="5" fillId="16" borderId="56" xfId="0" applyNumberFormat="1" applyFont="1" applyFill="1" applyBorder="1"/>
    <xf numFmtId="164" fontId="7" fillId="13" borderId="24" xfId="0" applyNumberFormat="1" applyFont="1" applyFill="1" applyBorder="1" applyAlignment="1">
      <alignment horizontal="center" vertical="center" wrapText="1"/>
    </xf>
    <xf numFmtId="164" fontId="7" fillId="13" borderId="30" xfId="0" applyNumberFormat="1" applyFont="1" applyFill="1" applyBorder="1" applyAlignment="1">
      <alignment horizontal="center" vertical="center" wrapText="1"/>
    </xf>
    <xf numFmtId="164" fontId="5" fillId="17" borderId="0" xfId="0" applyNumberFormat="1" applyFont="1" applyFill="1"/>
    <xf numFmtId="164" fontId="5" fillId="16" borderId="56" xfId="0" applyNumberFormat="1" applyFont="1" applyFill="1" applyBorder="1" applyAlignment="1">
      <alignment wrapText="1"/>
    </xf>
    <xf numFmtId="164" fontId="35" fillId="17" borderId="0" xfId="0" applyNumberFormat="1" applyFont="1" applyFill="1"/>
    <xf numFmtId="164" fontId="37" fillId="17" borderId="0" xfId="0" applyNumberFormat="1" applyFont="1" applyFill="1"/>
    <xf numFmtId="164" fontId="5" fillId="0" borderId="63" xfId="0" applyNumberFormat="1" applyFont="1" applyBorder="1"/>
    <xf numFmtId="164" fontId="8" fillId="0" borderId="56" xfId="0" applyNumberFormat="1" applyFont="1" applyBorder="1" applyAlignment="1">
      <alignment horizontal="left" vertical="center" wrapText="1" shrinkToFit="1"/>
    </xf>
    <xf numFmtId="0" fontId="22" fillId="7" borderId="28" xfId="0" applyFont="1" applyFill="1" applyBorder="1" applyAlignment="1" applyProtection="1">
      <alignment horizontal="left" vertical="center" wrapText="1" indent="1"/>
      <protection locked="0"/>
    </xf>
    <xf numFmtId="0" fontId="5" fillId="0" borderId="66" xfId="0" applyFont="1" applyBorder="1" applyAlignment="1">
      <alignment horizontal="left" vertical="center" indent="2"/>
    </xf>
    <xf numFmtId="0" fontId="24" fillId="7" borderId="56" xfId="0" applyFont="1" applyFill="1" applyBorder="1" applyAlignment="1" applyProtection="1">
      <alignment horizontal="left" vertical="center" wrapText="1" indent="2"/>
      <protection locked="0"/>
    </xf>
    <xf numFmtId="0" fontId="34" fillId="8" borderId="34" xfId="0" applyFont="1" applyFill="1" applyBorder="1" applyAlignment="1" applyProtection="1">
      <alignment horizontal="left" vertical="center" indent="1"/>
      <protection locked="0"/>
    </xf>
    <xf numFmtId="0" fontId="34" fillId="9" borderId="36" xfId="0" applyFont="1" applyFill="1" applyBorder="1" applyAlignment="1" applyProtection="1">
      <alignment horizontal="left" vertical="center" indent="1"/>
      <protection locked="0"/>
    </xf>
    <xf numFmtId="0" fontId="34" fillId="9" borderId="38" xfId="0" applyFont="1" applyFill="1" applyBorder="1" applyAlignment="1" applyProtection="1">
      <alignment horizontal="left" vertical="center" indent="1"/>
      <protection locked="0"/>
    </xf>
    <xf numFmtId="0" fontId="34" fillId="10" borderId="36" xfId="0" applyFont="1" applyFill="1" applyBorder="1" applyAlignment="1" applyProtection="1">
      <alignment horizontal="left" vertical="center" indent="1"/>
      <protection locked="0"/>
    </xf>
    <xf numFmtId="0" fontId="13" fillId="0" borderId="0" xfId="0" applyFont="1" applyAlignment="1">
      <alignment horizontal="left" vertical="center" wrapText="1" indent="3"/>
    </xf>
    <xf numFmtId="0" fontId="6" fillId="0" borderId="0" xfId="0" applyFont="1" applyAlignment="1">
      <alignment horizontal="left" vertical="top"/>
    </xf>
    <xf numFmtId="0" fontId="7" fillId="0" borderId="0" xfId="0" applyFont="1" applyAlignment="1">
      <alignment horizontal="left" vertical="top" wrapText="1"/>
    </xf>
    <xf numFmtId="0" fontId="9" fillId="0" borderId="0" xfId="0" applyFont="1" applyAlignment="1">
      <alignment horizontal="left" vertical="top"/>
    </xf>
    <xf numFmtId="0" fontId="10" fillId="3" borderId="7" xfId="0" applyFont="1" applyFill="1" applyBorder="1" applyAlignment="1">
      <alignment horizontal="left" vertical="center" wrapText="1"/>
    </xf>
    <xf numFmtId="0" fontId="11" fillId="4" borderId="8" xfId="0" applyFont="1" applyFill="1" applyBorder="1"/>
    <xf numFmtId="0" fontId="3" fillId="2" borderId="1"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12" fillId="0" borderId="0" xfId="0" applyFont="1" applyAlignment="1">
      <alignment horizontal="left" vertical="center" wrapText="1"/>
    </xf>
    <xf numFmtId="0" fontId="15" fillId="0" borderId="0" xfId="0" applyFont="1" applyAlignment="1" applyProtection="1">
      <alignment horizontal="center" vertical="center"/>
      <protection locked="0"/>
    </xf>
    <xf numFmtId="0" fontId="17" fillId="0" borderId="15" xfId="0" applyFont="1" applyBorder="1" applyAlignment="1" applyProtection="1">
      <alignment horizontal="left" vertical="center" indent="1"/>
      <protection locked="0"/>
    </xf>
    <xf numFmtId="0" fontId="17" fillId="0" borderId="16" xfId="0" applyFont="1" applyBorder="1" applyAlignment="1" applyProtection="1">
      <alignment horizontal="left" vertical="center" indent="1"/>
      <protection locked="0"/>
    </xf>
    <xf numFmtId="0" fontId="17" fillId="0" borderId="17" xfId="0" applyFont="1" applyBorder="1" applyAlignment="1" applyProtection="1">
      <alignment horizontal="left" vertical="center" indent="1"/>
      <protection locked="0"/>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30" fillId="0" borderId="44" xfId="0" applyFont="1" applyBorder="1" applyAlignment="1">
      <alignment horizontal="center" vertical="center"/>
    </xf>
    <xf numFmtId="0" fontId="30" fillId="0" borderId="0" xfId="0" applyFont="1" applyAlignment="1">
      <alignment horizontal="center" vertical="center"/>
    </xf>
    <xf numFmtId="0" fontId="30" fillId="0" borderId="40" xfId="0" applyFont="1" applyBorder="1" applyAlignment="1">
      <alignment horizontal="center" vertical="center"/>
    </xf>
    <xf numFmtId="0" fontId="30" fillId="0" borderId="13" xfId="0" applyFont="1" applyBorder="1" applyAlignment="1">
      <alignment horizontal="center" vertical="center"/>
    </xf>
    <xf numFmtId="0" fontId="30" fillId="0" borderId="45" xfId="0" applyFont="1" applyBorder="1" applyAlignment="1">
      <alignment horizontal="center" vertical="center"/>
    </xf>
    <xf numFmtId="0" fontId="30" fillId="0" borderId="14" xfId="0" applyFont="1" applyBorder="1" applyAlignment="1">
      <alignment horizontal="center" vertical="center"/>
    </xf>
    <xf numFmtId="0" fontId="32" fillId="18" borderId="15" xfId="0" applyFont="1" applyFill="1" applyBorder="1" applyAlignment="1">
      <alignment horizontal="left" vertical="center" wrapText="1" indent="1"/>
    </xf>
    <xf numFmtId="0" fontId="32" fillId="18" borderId="16" xfId="0" applyFont="1" applyFill="1" applyBorder="1" applyAlignment="1">
      <alignment horizontal="left" vertical="center" wrapText="1" indent="1"/>
    </xf>
    <xf numFmtId="0" fontId="32" fillId="18" borderId="17" xfId="0" applyFont="1" applyFill="1" applyBorder="1" applyAlignment="1">
      <alignment horizontal="left" vertical="center" wrapText="1" indent="1"/>
    </xf>
    <xf numFmtId="0" fontId="32" fillId="2" borderId="15" xfId="0" applyFont="1" applyFill="1" applyBorder="1" applyAlignment="1">
      <alignment horizontal="left" vertical="center" wrapText="1" indent="1"/>
    </xf>
    <xf numFmtId="0" fontId="32" fillId="2" borderId="16" xfId="0" applyFont="1" applyFill="1" applyBorder="1" applyAlignment="1">
      <alignment horizontal="left" vertical="center" wrapText="1" indent="1"/>
    </xf>
    <xf numFmtId="0" fontId="32" fillId="2" borderId="17" xfId="0" applyFont="1" applyFill="1" applyBorder="1" applyAlignment="1">
      <alignment horizontal="left" vertical="center" wrapText="1" indent="1"/>
    </xf>
    <xf numFmtId="0" fontId="34" fillId="0" borderId="0" xfId="0" applyFont="1" applyAlignment="1">
      <alignment horizontal="center"/>
    </xf>
    <xf numFmtId="0" fontId="5" fillId="0" borderId="0" xfId="0" applyFont="1"/>
    <xf numFmtId="164" fontId="7" fillId="13" borderId="57" xfId="0" applyNumberFormat="1" applyFont="1" applyFill="1" applyBorder="1" applyAlignment="1" applyProtection="1">
      <alignment horizontal="center" vertical="center" wrapText="1"/>
      <protection locked="0"/>
    </xf>
    <xf numFmtId="164" fontId="7" fillId="13" borderId="58" xfId="0" applyNumberFormat="1" applyFont="1" applyFill="1" applyBorder="1" applyAlignment="1" applyProtection="1">
      <alignment horizontal="center" vertical="center" wrapText="1"/>
      <protection locked="0"/>
    </xf>
    <xf numFmtId="164" fontId="7" fillId="13" borderId="59" xfId="0" applyNumberFormat="1" applyFont="1" applyFill="1" applyBorder="1" applyAlignment="1" applyProtection="1">
      <alignment horizontal="center" vertical="center" wrapText="1"/>
      <protection locked="0"/>
    </xf>
    <xf numFmtId="164" fontId="7" fillId="13" borderId="65" xfId="0" applyNumberFormat="1" applyFont="1" applyFill="1" applyBorder="1" applyAlignment="1" applyProtection="1">
      <alignment horizontal="center" vertical="center" wrapText="1"/>
      <protection locked="0"/>
    </xf>
    <xf numFmtId="164" fontId="7" fillId="13" borderId="60" xfId="0" applyNumberFormat="1" applyFont="1" applyFill="1" applyBorder="1" applyAlignment="1" applyProtection="1">
      <alignment horizontal="center" vertical="center" wrapText="1"/>
      <protection locked="0"/>
    </xf>
  </cellXfs>
  <cellStyles count="1">
    <cellStyle name="Normal" xfId="0" builtinId="0"/>
  </cellStyles>
  <dxfs count="6">
    <dxf>
      <font>
        <color rgb="FF31216B"/>
      </font>
      <fill>
        <patternFill>
          <bgColor rgb="FFFFF5F6"/>
        </patternFill>
      </fill>
    </dxf>
    <dxf>
      <font>
        <color rgb="FF31216B"/>
      </font>
      <fill>
        <patternFill>
          <bgColor rgb="FFFFFAF0"/>
        </patternFill>
      </fill>
    </dxf>
    <dxf>
      <font>
        <color rgb="FF31216B"/>
      </font>
      <fill>
        <patternFill>
          <bgColor rgb="FFFFFAF0"/>
        </patternFill>
      </fill>
    </dxf>
    <dxf>
      <font>
        <color rgb="FF31216B"/>
      </font>
      <fill>
        <patternFill>
          <fgColor auto="1"/>
          <bgColor rgb="FFF2FDFC"/>
        </patternFill>
      </fill>
    </dxf>
    <dxf>
      <fill>
        <patternFill>
          <bgColor rgb="FFFFECD0"/>
        </patternFill>
      </fill>
    </dxf>
    <dxf>
      <fill>
        <patternFill>
          <bgColor rgb="FFFFECD0"/>
        </patternFill>
      </fill>
    </dxf>
  </dxfs>
  <tableStyles count="0" defaultTableStyle="TableStyleMedium2" defaultPivotStyle="PivotStyleLight16"/>
  <colors>
    <mruColors>
      <color rgb="FFF4F6FA"/>
      <color rgb="FF3121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B4F-6C41-9B6A-DBC9F8CB17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B4F-6C41-9B6A-DBC9F8CB17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B4F-6C41-9B6A-DBC9F8CB17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B4F-6C41-9B6A-DBC9F8CB17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B4F-6C41-9B6A-DBC9F8CB17BF}"/>
              </c:ext>
            </c:extLst>
          </c:dPt>
          <c:dLbls>
            <c:dLbl>
              <c:idx val="0"/>
              <c:tx>
                <c:rich>
                  <a:bodyPr/>
                  <a:lstStyle/>
                  <a:p>
                    <a:fld id="{0563F9EA-C98A-0545-8728-372C764C99BD}" type="CATEGORYNAME">
                      <a:rPr lang="en-US">
                        <a:latin typeface="Arial" panose="020B0604020202020204" pitchFamily="34" charset="0"/>
                        <a:cs typeface="Arial" panose="020B0604020202020204" pitchFamily="34" charset="0"/>
                      </a:rPr>
                      <a:pPr/>
                      <a:t>[CATEGORY NAME]</a:t>
                    </a:fld>
                    <a:r>
                      <a:rPr lang="en-US" baseline="0">
                        <a:latin typeface="Arial" panose="020B0604020202020204" pitchFamily="34" charset="0"/>
                        <a:cs typeface="Arial" panose="020B0604020202020204" pitchFamily="34" charset="0"/>
                      </a:rPr>
                      <a:t>
</a:t>
                    </a:r>
                    <a:fld id="{36FB6311-7D53-1D4B-BD6D-0266AA0BCAA4}" type="PERCENTAGE">
                      <a:rPr lang="en-US" baseline="0">
                        <a:latin typeface="Arial" panose="020B0604020202020204" pitchFamily="34" charset="0"/>
                        <a:cs typeface="Arial" panose="020B0604020202020204" pitchFamily="34" charset="0"/>
                      </a:rPr>
                      <a:pPr/>
                      <a:t>[PERCENTAGE]</a:t>
                    </a:fld>
                    <a:endParaRPr lang="en-US" baseline="0">
                      <a:latin typeface="Arial" panose="020B0604020202020204" pitchFamily="34" charset="0"/>
                      <a:cs typeface="Arial" panose="020B0604020202020204" pitchFamily="34" charset="0"/>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B4F-6C41-9B6A-DBC9F8CB17BF}"/>
                </c:ext>
              </c:extLst>
            </c:dLbl>
            <c:dLbl>
              <c:idx val="5"/>
              <c:tx>
                <c:rich>
                  <a:bodyPr/>
                  <a:lstStyle/>
                  <a:p>
                    <a:fld id="{9EF64D5F-BD85-4847-967E-A32BA8A8D992}" type="CATEGORYNAME">
                      <a:rPr lang="en-US">
                        <a:latin typeface="Arial" panose="020B0604020202020204" pitchFamily="34" charset="0"/>
                        <a:cs typeface="Arial" panose="020B0604020202020204" pitchFamily="34" charset="0"/>
                      </a:rPr>
                      <a:pPr/>
                      <a:t>[CATEGORY NAME]</a:t>
                    </a:fld>
                    <a:r>
                      <a:rPr lang="en-US" baseline="0"/>
                      <a:t>
</a:t>
                    </a:r>
                    <a:fld id="{35535947-BB58-DC42-820B-6B7082546F14}"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7B4F-6C41-9B6A-DBC9F8CB17BF}"/>
                </c:ext>
              </c:extLst>
            </c:dLbl>
            <c:spPr>
              <a:solidFill>
                <a:srgbClr val="FFFFFF"/>
              </a:solidFill>
              <a:ln>
                <a:solidFill>
                  <a:srgbClr val="31216B"/>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NL"/>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c15:spPr>
              </c:ext>
            </c:extLst>
          </c:dLbls>
          <c:cat>
            <c:strRef>
              <c:f>Calculations!$A$28:$A$33</c:f>
              <c:strCache>
                <c:ptCount val="6"/>
                <c:pt idx="0">
                  <c:v>Asian</c:v>
                </c:pt>
                <c:pt idx="1">
                  <c:v>Black</c:v>
                </c:pt>
                <c:pt idx="2">
                  <c:v>Hispanic or Latino</c:v>
                </c:pt>
                <c:pt idx="3">
                  <c:v>White</c:v>
                </c:pt>
                <c:pt idx="4">
                  <c:v>American Indian/Alaska Native</c:v>
                </c:pt>
                <c:pt idx="5">
                  <c:v>Prefers not to identify</c:v>
                </c:pt>
              </c:strCache>
            </c:strRef>
          </c:cat>
          <c:val>
            <c:numRef>
              <c:f>Calculations!$C$28:$C$33</c:f>
              <c:numCache>
                <c:formatCode>0;\-0;;@</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B-7B4F-6C41-9B6A-DBC9F8CB17BF}"/>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solidFill>
      <a:schemeClr val="bg1"/>
    </a:solidFill>
    <a:ln w="9525" cap="rnd" cmpd="sng" algn="ctr">
      <a:solidFill>
        <a:schemeClr val="bg1">
          <a:lumMod val="85000"/>
        </a:schemeClr>
      </a:solidFill>
      <a:round/>
    </a:ln>
    <a:effectLst/>
  </c:spPr>
  <c:txPr>
    <a:bodyPr/>
    <a:lstStyle/>
    <a:p>
      <a:pPr>
        <a:defRPr/>
      </a:pPr>
      <a:endParaRPr lang="en-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Calculations!$A$99</c:f>
              <c:strCache>
                <c:ptCount val="1"/>
                <c:pt idx="0">
                  <c:v>1</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Calculations!$B$98:$P$98</c:f>
              <c:strCache>
                <c:ptCount val="15"/>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pt idx="14">
                  <c:v>BU 15</c:v>
                </c:pt>
              </c:strCache>
            </c:strRef>
          </c:cat>
          <c:val>
            <c:numRef>
              <c:f>Calculations!$B$99:$P$99</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7E0D-9B40-A670-E707693767CF}"/>
            </c:ext>
          </c:extLst>
        </c:ser>
        <c:ser>
          <c:idx val="1"/>
          <c:order val="1"/>
          <c:tx>
            <c:strRef>
              <c:f>Calculations!$A$100</c:f>
              <c:strCache>
                <c:ptCount val="1"/>
                <c:pt idx="0">
                  <c:v>2</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Calculations!$B$98:$P$98</c:f>
              <c:strCache>
                <c:ptCount val="15"/>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pt idx="14">
                  <c:v>BU 15</c:v>
                </c:pt>
              </c:strCache>
            </c:strRef>
          </c:cat>
          <c:val>
            <c:numRef>
              <c:f>Calculations!$B$100:$P$100</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1-7E0D-9B40-A670-E707693767CF}"/>
            </c:ext>
          </c:extLst>
        </c:ser>
        <c:ser>
          <c:idx val="2"/>
          <c:order val="2"/>
          <c:tx>
            <c:strRef>
              <c:f>Calculations!$A$101</c:f>
              <c:strCache>
                <c:ptCount val="1"/>
                <c:pt idx="0">
                  <c:v>3</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Calculations!$B$98:$P$98</c:f>
              <c:strCache>
                <c:ptCount val="15"/>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pt idx="14">
                  <c:v>BU 15</c:v>
                </c:pt>
              </c:strCache>
            </c:strRef>
          </c:cat>
          <c:val>
            <c:numRef>
              <c:f>Calculations!$B$101:$P$101</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7E0D-9B40-A670-E707693767CF}"/>
            </c:ext>
          </c:extLst>
        </c:ser>
        <c:ser>
          <c:idx val="3"/>
          <c:order val="3"/>
          <c:tx>
            <c:strRef>
              <c:f>Calculations!$A$102</c:f>
              <c:strCache>
                <c:ptCount val="1"/>
                <c:pt idx="0">
                  <c:v>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Calculations!$B$98:$P$98</c:f>
              <c:strCache>
                <c:ptCount val="15"/>
                <c:pt idx="0">
                  <c:v>BU 1</c:v>
                </c:pt>
                <c:pt idx="1">
                  <c:v>BU 2</c:v>
                </c:pt>
                <c:pt idx="2">
                  <c:v>BU 3</c:v>
                </c:pt>
                <c:pt idx="3">
                  <c:v>BU 4</c:v>
                </c:pt>
                <c:pt idx="4">
                  <c:v>BU 5</c:v>
                </c:pt>
                <c:pt idx="5">
                  <c:v>BU 6</c:v>
                </c:pt>
                <c:pt idx="6">
                  <c:v>BU 7</c:v>
                </c:pt>
                <c:pt idx="7">
                  <c:v>BU 8</c:v>
                </c:pt>
                <c:pt idx="8">
                  <c:v>BU 9</c:v>
                </c:pt>
                <c:pt idx="9">
                  <c:v>BU 10</c:v>
                </c:pt>
                <c:pt idx="10">
                  <c:v>BU 11</c:v>
                </c:pt>
                <c:pt idx="11">
                  <c:v>BU 12</c:v>
                </c:pt>
                <c:pt idx="12">
                  <c:v>BU 13</c:v>
                </c:pt>
                <c:pt idx="13">
                  <c:v>BU 14</c:v>
                </c:pt>
                <c:pt idx="14">
                  <c:v>BU 15</c:v>
                </c:pt>
              </c:strCache>
            </c:strRef>
          </c:cat>
          <c:val>
            <c:numRef>
              <c:f>Calculations!$B$102:$P$102</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7E0D-9B40-A670-E707693767CF}"/>
            </c:ext>
          </c:extLst>
        </c:ser>
        <c:dLbls>
          <c:showLegendKey val="0"/>
          <c:showVal val="1"/>
          <c:showCatName val="0"/>
          <c:showSerName val="0"/>
          <c:showPercent val="0"/>
          <c:showBubbleSize val="0"/>
        </c:dLbls>
        <c:smooth val="0"/>
        <c:axId val="1417979360"/>
        <c:axId val="809965568"/>
      </c:lineChart>
      <c:catAx>
        <c:axId val="141797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n-NL"/>
          </a:p>
        </c:txPr>
        <c:crossAx val="809965568"/>
        <c:crosses val="autoZero"/>
        <c:auto val="1"/>
        <c:lblAlgn val="ctr"/>
        <c:lblOffset val="100"/>
        <c:noMultiLvlLbl val="0"/>
      </c:catAx>
      <c:valAx>
        <c:axId val="809965568"/>
        <c:scaling>
          <c:orientation val="minMax"/>
          <c:max val="50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NL"/>
          </a:p>
        </c:txPr>
        <c:crossAx val="1417979360"/>
        <c:crosses val="autoZero"/>
        <c:crossBetween val="between"/>
        <c:majorUnit val="50"/>
      </c:valAx>
    </c:plotArea>
    <c:legend>
      <c:legendPos val="t"/>
      <c:overlay val="0"/>
      <c:txPr>
        <a:bodyPr/>
        <a:lstStyle/>
        <a:p>
          <a:pPr>
            <a:defRPr>
              <a:latin typeface="Arial" panose="020B0604020202020204" pitchFamily="34" charset="0"/>
              <a:cs typeface="Arial" panose="020B0604020202020204" pitchFamily="34" charset="0"/>
            </a:defRPr>
          </a:pPr>
          <a:endParaRPr lang="en-NL"/>
        </a:p>
      </c:txPr>
    </c:legend>
    <c:plotVisOnly val="1"/>
    <c:dispBlanksAs val="gap"/>
    <c:showDLblsOverMax val="0"/>
    <c:extLst/>
  </c:chart>
  <c:spPr>
    <a:solidFill>
      <a:schemeClr val="bg1"/>
    </a:solidFill>
    <a:ln w="9525" cap="flat" cmpd="sng" algn="ctr">
      <a:solidFill>
        <a:schemeClr val="bg1">
          <a:lumMod val="85000"/>
        </a:schemeClr>
      </a:solidFill>
      <a:round/>
    </a:ln>
    <a:effectLst/>
  </c:spPr>
  <c:txPr>
    <a:bodyPr/>
    <a:lstStyle/>
    <a:p>
      <a:pPr>
        <a:defRPr/>
      </a:pPr>
      <a:endParaRPr lang="en-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invertIfNegative val="0"/>
          <c:dLbls>
            <c:spPr>
              <a:noFill/>
              <a:ln>
                <a:noFill/>
              </a:ln>
              <a:effectLst/>
            </c:spPr>
            <c:txPr>
              <a:bodyPr/>
              <a:lstStyle/>
              <a:p>
                <a:pPr>
                  <a:defRPr sz="1400"/>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Calculations!$B$124:$B$127</c:f>
              <c:numCache>
                <c:formatCode>0;\-0;;@</c:formatCode>
                <c:ptCount val="4"/>
                <c:pt idx="0">
                  <c:v>0</c:v>
                </c:pt>
                <c:pt idx="1">
                  <c:v>0</c:v>
                </c:pt>
                <c:pt idx="2">
                  <c:v>0</c:v>
                </c:pt>
              </c:numCache>
            </c:numRef>
          </c:val>
          <c:extLst>
            <c:ext xmlns:c16="http://schemas.microsoft.com/office/drawing/2014/chart" uri="{C3380CC4-5D6E-409C-BE32-E72D297353CC}">
              <c16:uniqueId val="{00000000-14AE-DF44-88F5-637ED3AB63F5}"/>
            </c:ext>
          </c:extLst>
        </c:ser>
        <c:dLbls>
          <c:showLegendKey val="0"/>
          <c:showVal val="1"/>
          <c:showCatName val="0"/>
          <c:showSerName val="0"/>
          <c:showPercent val="0"/>
          <c:showBubbleSize val="0"/>
        </c:dLbls>
        <c:gapWidth val="150"/>
        <c:axId val="1417979360"/>
        <c:axId val="809965568"/>
      </c:barChart>
      <c:catAx>
        <c:axId val="1417979360"/>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a:pPr>
            <a:endParaRPr lang="en-NL"/>
          </a:p>
        </c:txPr>
        <c:crossAx val="809965568"/>
        <c:crosses val="autoZero"/>
        <c:auto val="1"/>
        <c:lblAlgn val="ctr"/>
        <c:lblOffset val="100"/>
        <c:noMultiLvlLbl val="0"/>
      </c:catAx>
      <c:valAx>
        <c:axId val="809965568"/>
        <c:scaling>
          <c:orientation val="minMax"/>
          <c:max val="50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vert="horz"/>
          <a:lstStyle/>
          <a:p>
            <a:pPr>
              <a:defRPr/>
            </a:pPr>
            <a:endParaRPr lang="en-NL"/>
          </a:p>
        </c:txPr>
        <c:crossAx val="1417979360"/>
        <c:crosses val="autoZero"/>
        <c:crossBetween val="between"/>
        <c:majorUnit val="50"/>
      </c:valAx>
    </c:plotArea>
    <c:legend>
      <c:legendPos val="t"/>
      <c:legendEntry>
        <c:idx val="0"/>
        <c:delete val="1"/>
      </c:legendEntry>
      <c:overlay val="0"/>
    </c:legend>
    <c:plotVisOnly val="1"/>
    <c:dispBlanksAs val="gap"/>
    <c:showDLblsOverMax val="0"/>
    <c:extLst/>
  </c:chart>
  <c:spPr>
    <a:solidFill>
      <a:schemeClr val="bg1"/>
    </a:solidFill>
    <a:ln w="9525" cap="flat" cmpd="sng" algn="ctr">
      <a:solidFill>
        <a:schemeClr val="bg1">
          <a:lumMod val="85000"/>
        </a:schemeClr>
      </a:solidFill>
      <a:round/>
    </a:ln>
    <a:effectLst/>
  </c:spPr>
  <c:txPr>
    <a:bodyPr/>
    <a:lstStyle/>
    <a:p>
      <a:pPr>
        <a:defRPr>
          <a:latin typeface="Arial" panose="020B0604020202020204" pitchFamily="34" charset="0"/>
          <a:cs typeface="Arial" panose="020B0604020202020204" pitchFamily="34" charset="0"/>
        </a:defRPr>
      </a:pPr>
      <a:endParaRPr lang="en-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DCE-3846-9D1F-4A2A56A2BC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DCE-3846-9D1F-4A2A56A2BC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DCE-3846-9D1F-4A2A56A2BC2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DCE-3846-9D1F-4A2A56A2BC2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DCE-3846-9D1F-4A2A56A2BC2B}"/>
              </c:ext>
            </c:extLst>
          </c:dPt>
          <c:dLbls>
            <c:dLbl>
              <c:idx val="0"/>
              <c:tx>
                <c:rich>
                  <a:bodyPr/>
                  <a:lstStyle/>
                  <a:p>
                    <a:fld id="{0563F9EA-C98A-0545-8728-372C764C99BD}" type="CATEGORYNAME">
                      <a:rPr lang="en-US">
                        <a:latin typeface="Arial" panose="020B0604020202020204" pitchFamily="34" charset="0"/>
                        <a:cs typeface="Arial" panose="020B0604020202020204" pitchFamily="34" charset="0"/>
                      </a:rPr>
                      <a:pPr/>
                      <a:t>[CATEGORY NAME]</a:t>
                    </a:fld>
                    <a:r>
                      <a:rPr lang="en-US" baseline="0">
                        <a:latin typeface="Arial" panose="020B0604020202020204" pitchFamily="34" charset="0"/>
                        <a:cs typeface="Arial" panose="020B0604020202020204" pitchFamily="34" charset="0"/>
                      </a:rPr>
                      <a:t>
</a:t>
                    </a:r>
                    <a:fld id="{36FB6311-7D53-1D4B-BD6D-0266AA0BCAA4}" type="PERCENTAGE">
                      <a:rPr lang="en-US" baseline="0">
                        <a:latin typeface="Arial" panose="020B0604020202020204" pitchFamily="34" charset="0"/>
                        <a:cs typeface="Arial" panose="020B0604020202020204" pitchFamily="34" charset="0"/>
                      </a:rPr>
                      <a:pPr/>
                      <a:t>[PERCENTAGE]</a:t>
                    </a:fld>
                    <a:endParaRPr lang="en-US" baseline="0">
                      <a:latin typeface="Arial" panose="020B0604020202020204" pitchFamily="34" charset="0"/>
                      <a:cs typeface="Arial" panose="020B0604020202020204" pitchFamily="34" charset="0"/>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DCE-3846-9D1F-4A2A56A2BC2B}"/>
                </c:ext>
              </c:extLst>
            </c:dLbl>
            <c:dLbl>
              <c:idx val="4"/>
              <c:layout>
                <c:manualLayout>
                  <c:x val="4.2784166691943381E-3"/>
                  <c:y val="-1.4771632398616032E-2"/>
                </c:manualLayout>
              </c:layout>
              <c:spPr>
                <a:solidFill>
                  <a:srgbClr val="FFFFFF"/>
                </a:solidFill>
                <a:ln w="9525" cap="flat" cmpd="sng" algn="ctr">
                  <a:solidFill>
                    <a:schemeClr val="tx1"/>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NL"/>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50828"/>
                        <a:gd name="adj2" fmla="val 8363"/>
                      </a:avLst>
                    </a:prstGeom>
                  </c15:spPr>
                </c:ext>
                <c:ext xmlns:c16="http://schemas.microsoft.com/office/drawing/2014/chart" uri="{C3380CC4-5D6E-409C-BE32-E72D297353CC}">
                  <c16:uniqueId val="{00000009-7DCE-3846-9D1F-4A2A56A2BC2B}"/>
                </c:ext>
              </c:extLst>
            </c:dLbl>
            <c:dLbl>
              <c:idx val="5"/>
              <c:tx>
                <c:rich>
                  <a:bodyPr/>
                  <a:lstStyle/>
                  <a:p>
                    <a:fld id="{9EF64D5F-BD85-4847-967E-A32BA8A8D992}" type="CATEGORYNAME">
                      <a:rPr lang="en-US">
                        <a:latin typeface="Arial" panose="020B0604020202020204" pitchFamily="34" charset="0"/>
                        <a:cs typeface="Arial" panose="020B0604020202020204" pitchFamily="34" charset="0"/>
                      </a:rPr>
                      <a:pPr/>
                      <a:t>[CATEGORY NAME]</a:t>
                    </a:fld>
                    <a:r>
                      <a:rPr lang="en-US" baseline="0"/>
                      <a:t>
</a:t>
                    </a:r>
                    <a:fld id="{35535947-BB58-DC42-820B-6B7082546F14}"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7DCE-3846-9D1F-4A2A56A2BC2B}"/>
                </c:ext>
              </c:extLst>
            </c:dLbl>
            <c:spPr>
              <a:solidFill>
                <a:srgbClr val="FFFFFF"/>
              </a:solidFill>
              <a:ln>
                <a:solidFill>
                  <a:srgbClr val="31216B"/>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NL"/>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c15:spPr>
              </c:ext>
            </c:extLst>
          </c:dLbls>
          <c:cat>
            <c:strRef>
              <c:f>Calculations!$A$15:$A$19</c:f>
              <c:strCache>
                <c:ptCount val="5"/>
                <c:pt idx="0">
                  <c:v>Woman</c:v>
                </c:pt>
                <c:pt idx="1">
                  <c:v>Man</c:v>
                </c:pt>
                <c:pt idx="2">
                  <c:v>Nonbinary</c:v>
                </c:pt>
                <c:pt idx="3">
                  <c:v>Other</c:v>
                </c:pt>
                <c:pt idx="4">
                  <c:v>Prefers not to disclose</c:v>
                </c:pt>
              </c:strCache>
            </c:strRef>
          </c:cat>
          <c:val>
            <c:numRef>
              <c:f>Calculations!$C$15:$C$19</c:f>
              <c:numCache>
                <c:formatCode>0;\-0;;@</c:formatCode>
                <c:ptCount val="5"/>
                <c:pt idx="0">
                  <c:v>#N/A</c:v>
                </c:pt>
                <c:pt idx="1">
                  <c:v>#N/A</c:v>
                </c:pt>
                <c:pt idx="2">
                  <c:v>#N/A</c:v>
                </c:pt>
                <c:pt idx="3">
                  <c:v>#N/A</c:v>
                </c:pt>
                <c:pt idx="4">
                  <c:v>#N/A</c:v>
                </c:pt>
              </c:numCache>
            </c:numRef>
          </c:val>
          <c:extLst>
            <c:ext xmlns:c16="http://schemas.microsoft.com/office/drawing/2014/chart" uri="{C3380CC4-5D6E-409C-BE32-E72D297353CC}">
              <c16:uniqueId val="{0000000B-7DCE-3846-9D1F-4A2A56A2BC2B}"/>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solidFill>
      <a:schemeClr val="bg1"/>
    </a:solidFill>
    <a:ln w="9525" cap="rnd" cmpd="sng" algn="ctr">
      <a:solidFill>
        <a:schemeClr val="bg1">
          <a:lumMod val="85000"/>
        </a:schemeClr>
      </a:solidFill>
      <a:round/>
    </a:ln>
    <a:effectLst/>
  </c:spPr>
  <c:txPr>
    <a:bodyPr/>
    <a:lstStyle/>
    <a:p>
      <a:pPr>
        <a:defRPr/>
      </a:pPr>
      <a:endParaRPr lang="en-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94-4549-ADE3-F849022AF8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94-4549-ADE3-F849022AF8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D94-4549-ADE3-F849022AF8A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D94-4549-ADE3-F849022AF8A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D94-4549-ADE3-F849022AF8A2}"/>
              </c:ext>
            </c:extLst>
          </c:dPt>
          <c:dLbls>
            <c:spPr>
              <a:solidFill>
                <a:srgbClr val="FFFFFF"/>
              </a:solidFill>
              <a:ln>
                <a:solidFill>
                  <a:srgbClr val="31216B"/>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NL"/>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c15:spPr>
              </c:ext>
            </c:extLst>
          </c:dLbls>
          <c:cat>
            <c:strRef>
              <c:f>Calculations!$A$42:$A$47</c:f>
              <c:strCache>
                <c:ptCount val="6"/>
                <c:pt idx="0">
                  <c:v>18–24</c:v>
                </c:pt>
                <c:pt idx="1">
                  <c:v>25–34</c:v>
                </c:pt>
                <c:pt idx="2">
                  <c:v>35–44</c:v>
                </c:pt>
                <c:pt idx="3">
                  <c:v>45–54</c:v>
                </c:pt>
                <c:pt idx="4">
                  <c:v>55–64</c:v>
                </c:pt>
                <c:pt idx="5">
                  <c:v>65+</c:v>
                </c:pt>
              </c:strCache>
            </c:strRef>
          </c:cat>
          <c:val>
            <c:numRef>
              <c:f>Calculations!$C$42:$C$47</c:f>
              <c:numCache>
                <c:formatCode>0;\-0;;@</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A-CD94-4549-ADE3-F849022AF8A2}"/>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solidFill>
      <a:schemeClr val="bg1"/>
    </a:solidFill>
    <a:ln w="9525" cap="rnd" cmpd="sng" algn="ctr">
      <a:solidFill>
        <a:schemeClr val="bg1">
          <a:lumMod val="85000"/>
        </a:schemeClr>
      </a:solidFill>
      <a:round/>
    </a:ln>
    <a:effectLst/>
  </c:spPr>
  <c:txPr>
    <a:bodyPr/>
    <a:lstStyle/>
    <a:p>
      <a:pPr>
        <a:defRPr/>
      </a:pPr>
      <a:endParaRPr lang="en-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cked"/>
        <c:varyColors val="0"/>
        <c:ser>
          <c:idx val="0"/>
          <c:order val="0"/>
          <c:tx>
            <c:strRef>
              <c:f>Calculations!$B$9</c:f>
              <c:strCache>
                <c:ptCount val="1"/>
                <c:pt idx="0">
                  <c:v>Woman</c:v>
                </c:pt>
              </c:strCache>
            </c:strRef>
          </c:tx>
          <c:spPr>
            <a:effectLst/>
          </c:spPr>
          <c:marker>
            <c:symbol val="none"/>
          </c:marker>
          <c:dLbls>
            <c:spPr>
              <a:noFill/>
              <a:ln>
                <a:noFill/>
              </a:ln>
              <a:effectLst/>
            </c:spPr>
            <c:txPr>
              <a:bodyPr wrap="square" lIns="38100" tIns="19050" rIns="38100" bIns="19050" anchor="ctr">
                <a:spAutoFit/>
              </a:bodyPr>
              <a:lstStyle/>
              <a:p>
                <a:pPr>
                  <a:defRPr sz="1400">
                    <a:latin typeface="Arial" panose="020B0604020202020204" pitchFamily="34" charset="0"/>
                    <a:cs typeface="Arial" panose="020B0604020202020204" pitchFamily="34" charset="0"/>
                  </a:defRPr>
                </a:pPr>
                <a:endParaRPr lang="en-N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Calculations!$A$10:$A$13</c:f>
              <c:numCache>
                <c:formatCode>0;\-0;;@</c:formatCode>
                <c:ptCount val="4"/>
                <c:pt idx="0">
                  <c:v>1</c:v>
                </c:pt>
                <c:pt idx="1">
                  <c:v>2</c:v>
                </c:pt>
                <c:pt idx="2">
                  <c:v>3</c:v>
                </c:pt>
                <c:pt idx="3">
                  <c:v>4</c:v>
                </c:pt>
              </c:numCache>
            </c:numRef>
          </c:cat>
          <c:val>
            <c:numRef>
              <c:f>Calculations!$B$10:$B$13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204F-0342-A750-D62D9EF84347}"/>
            </c:ext>
          </c:extLst>
        </c:ser>
        <c:ser>
          <c:idx val="1"/>
          <c:order val="1"/>
          <c:tx>
            <c:strRef>
              <c:f>Calculations!$C$9</c:f>
              <c:strCache>
                <c:ptCount val="1"/>
                <c:pt idx="0">
                  <c:v>Man</c:v>
                </c:pt>
              </c:strCache>
            </c:strRef>
          </c:tx>
          <c:marker>
            <c:symbol val="none"/>
          </c:marker>
          <c:dLbls>
            <c:spPr>
              <a:noFill/>
              <a:ln>
                <a:noFill/>
              </a:ln>
              <a:effectLst/>
            </c:spPr>
            <c:txPr>
              <a:bodyPr wrap="square" lIns="38100" tIns="19050" rIns="38100" bIns="19050" anchor="ctr">
                <a:spAutoFit/>
              </a:bodyPr>
              <a:lstStyle/>
              <a:p>
                <a:pPr>
                  <a:defRPr sz="1400">
                    <a:latin typeface="Arial" panose="020B0604020202020204" pitchFamily="34" charset="0"/>
                    <a:cs typeface="Arial" panose="020B0604020202020204" pitchFamily="34" charset="0"/>
                  </a:defRPr>
                </a:pPr>
                <a:endParaRPr lang="en-N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Calculations!$A$10:$A$13</c:f>
              <c:numCache>
                <c:formatCode>0;\-0;;@</c:formatCode>
                <c:ptCount val="4"/>
                <c:pt idx="0">
                  <c:v>1</c:v>
                </c:pt>
                <c:pt idx="1">
                  <c:v>2</c:v>
                </c:pt>
                <c:pt idx="2">
                  <c:v>3</c:v>
                </c:pt>
                <c:pt idx="3">
                  <c:v>4</c:v>
                </c:pt>
              </c:numCache>
            </c:numRef>
          </c:cat>
          <c:val>
            <c:numRef>
              <c:f>Calculations!$C$10:$C$13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204F-0342-A750-D62D9EF84347}"/>
            </c:ext>
          </c:extLst>
        </c:ser>
        <c:ser>
          <c:idx val="2"/>
          <c:order val="2"/>
          <c:tx>
            <c:strRef>
              <c:f>Calculations!$D$9</c:f>
              <c:strCache>
                <c:ptCount val="1"/>
                <c:pt idx="0">
                  <c:v>Nonbinary</c:v>
                </c:pt>
              </c:strCache>
            </c:strRef>
          </c:tx>
          <c:marker>
            <c:symbol val="none"/>
          </c:marker>
          <c:dLbls>
            <c:spPr>
              <a:noFill/>
              <a:ln>
                <a:noFill/>
              </a:ln>
              <a:effectLst/>
            </c:spPr>
            <c:txPr>
              <a:bodyPr wrap="square" lIns="38100" tIns="19050" rIns="38100" bIns="19050" anchor="ctr">
                <a:spAutoFit/>
              </a:bodyPr>
              <a:lstStyle/>
              <a:p>
                <a:pPr>
                  <a:defRPr sz="1400">
                    <a:latin typeface="Arial" panose="020B0604020202020204" pitchFamily="34" charset="0"/>
                    <a:cs typeface="Arial" panose="020B0604020202020204" pitchFamily="34" charset="0"/>
                  </a:defRPr>
                </a:pPr>
                <a:endParaRPr lang="en-N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Calculations!$A$10:$A$13</c:f>
              <c:numCache>
                <c:formatCode>0;\-0;;@</c:formatCode>
                <c:ptCount val="4"/>
                <c:pt idx="0">
                  <c:v>1</c:v>
                </c:pt>
                <c:pt idx="1">
                  <c:v>2</c:v>
                </c:pt>
                <c:pt idx="2">
                  <c:v>3</c:v>
                </c:pt>
                <c:pt idx="3">
                  <c:v>4</c:v>
                </c:pt>
              </c:numCache>
            </c:numRef>
          </c:cat>
          <c:val>
            <c:numRef>
              <c:f>Calculations!$D$10:$D$13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204F-0342-A750-D62D9EF84347}"/>
            </c:ext>
          </c:extLst>
        </c:ser>
        <c:ser>
          <c:idx val="3"/>
          <c:order val="3"/>
          <c:tx>
            <c:strRef>
              <c:f>Calculations!$E$9</c:f>
              <c:strCache>
                <c:ptCount val="1"/>
                <c:pt idx="0">
                  <c:v>Other</c:v>
                </c:pt>
              </c:strCache>
            </c:strRef>
          </c:tx>
          <c:marker>
            <c:symbol val="none"/>
          </c:marker>
          <c:dLbls>
            <c:spPr>
              <a:noFill/>
              <a:ln>
                <a:noFill/>
              </a:ln>
              <a:effectLst/>
            </c:spPr>
            <c:txPr>
              <a:bodyPr wrap="square" lIns="38100" tIns="19050" rIns="38100" bIns="19050" anchor="ctr">
                <a:spAutoFit/>
              </a:bodyPr>
              <a:lstStyle/>
              <a:p>
                <a:pPr>
                  <a:defRPr sz="1400">
                    <a:latin typeface="Arial" panose="020B0604020202020204" pitchFamily="34" charset="0"/>
                    <a:cs typeface="Arial" panose="020B0604020202020204" pitchFamily="34" charset="0"/>
                  </a:defRPr>
                </a:pPr>
                <a:endParaRPr lang="en-N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Calculations!$A$10:$A$13</c:f>
              <c:numCache>
                <c:formatCode>0;\-0;;@</c:formatCode>
                <c:ptCount val="4"/>
                <c:pt idx="0">
                  <c:v>1</c:v>
                </c:pt>
                <c:pt idx="1">
                  <c:v>2</c:v>
                </c:pt>
                <c:pt idx="2">
                  <c:v>3</c:v>
                </c:pt>
                <c:pt idx="3">
                  <c:v>4</c:v>
                </c:pt>
              </c:numCache>
            </c:numRef>
          </c:cat>
          <c:val>
            <c:numRef>
              <c:f>Calculations!$E$10:$E$13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3-204F-0342-A750-D62D9EF84347}"/>
            </c:ext>
          </c:extLst>
        </c:ser>
        <c:ser>
          <c:idx val="4"/>
          <c:order val="4"/>
          <c:tx>
            <c:strRef>
              <c:f>Calculations!$F$9</c:f>
              <c:strCache>
                <c:ptCount val="1"/>
                <c:pt idx="0">
                  <c:v>Prefers not to disclose</c:v>
                </c:pt>
              </c:strCache>
            </c:strRef>
          </c:tx>
          <c:marker>
            <c:symbol val="none"/>
          </c:marker>
          <c:dLbls>
            <c:spPr>
              <a:noFill/>
              <a:ln>
                <a:noFill/>
              </a:ln>
              <a:effectLst/>
            </c:spPr>
            <c:txPr>
              <a:bodyPr wrap="square" lIns="38100" tIns="19050" rIns="38100" bIns="19050" anchor="ctr">
                <a:spAutoFit/>
              </a:bodyPr>
              <a:lstStyle/>
              <a:p>
                <a:pPr>
                  <a:defRPr sz="1400">
                    <a:latin typeface="Arial" panose="020B0604020202020204" pitchFamily="34" charset="0"/>
                    <a:cs typeface="Arial" panose="020B0604020202020204" pitchFamily="34" charset="0"/>
                  </a:defRPr>
                </a:pPr>
                <a:endParaRPr lang="en-N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Calculations!$A$10:$A$13</c:f>
              <c:numCache>
                <c:formatCode>0;\-0;;@</c:formatCode>
                <c:ptCount val="4"/>
                <c:pt idx="0">
                  <c:v>1</c:v>
                </c:pt>
                <c:pt idx="1">
                  <c:v>2</c:v>
                </c:pt>
                <c:pt idx="2">
                  <c:v>3</c:v>
                </c:pt>
                <c:pt idx="3">
                  <c:v>4</c:v>
                </c:pt>
              </c:numCache>
            </c:numRef>
          </c:cat>
          <c:val>
            <c:numRef>
              <c:f>Calculations!$F$10:$F$13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4-204F-0342-A750-D62D9EF84347}"/>
            </c:ext>
          </c:extLst>
        </c:ser>
        <c:dLbls>
          <c:dLblPos val="t"/>
          <c:showLegendKey val="0"/>
          <c:showVal val="1"/>
          <c:showCatName val="0"/>
          <c:showSerName val="0"/>
          <c:showPercent val="0"/>
          <c:showBubbleSize val="0"/>
        </c:dLbls>
        <c:smooth val="0"/>
        <c:axId val="1417979360"/>
        <c:axId val="809965568"/>
      </c:lineChart>
      <c:catAx>
        <c:axId val="1417979360"/>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n-NL"/>
          </a:p>
        </c:txPr>
        <c:crossAx val="809965568"/>
        <c:crosses val="autoZero"/>
        <c:auto val="1"/>
        <c:lblAlgn val="ctr"/>
        <c:lblOffset val="100"/>
        <c:noMultiLvlLbl val="0"/>
      </c:catAx>
      <c:valAx>
        <c:axId val="809965568"/>
        <c:scaling>
          <c:orientation val="minMax"/>
          <c:max val="50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NL"/>
          </a:p>
        </c:txPr>
        <c:crossAx val="1417979360"/>
        <c:crosses val="autoZero"/>
        <c:crossBetween val="between"/>
        <c:majorUnit val="50"/>
      </c:valAx>
    </c:plotArea>
    <c:legend>
      <c:legendPos val="t"/>
      <c:overlay val="0"/>
      <c:txPr>
        <a:bodyPr/>
        <a:lstStyle/>
        <a:p>
          <a:pPr>
            <a:defRPr>
              <a:latin typeface="Arial" panose="020B0604020202020204" pitchFamily="34" charset="0"/>
              <a:cs typeface="Arial" panose="020B0604020202020204" pitchFamily="34" charset="0"/>
            </a:defRPr>
          </a:pPr>
          <a:endParaRPr lang="en-NL"/>
        </a:p>
      </c:txPr>
    </c:legend>
    <c:plotVisOnly val="1"/>
    <c:dispBlanksAs val="gap"/>
    <c:showDLblsOverMax val="0"/>
    <c:extLst/>
  </c:chart>
  <c:spPr>
    <a:solidFill>
      <a:schemeClr val="bg1"/>
    </a:solidFill>
    <a:ln w="9525" cap="flat" cmpd="sng" algn="ctr">
      <a:solidFill>
        <a:schemeClr val="bg1">
          <a:lumMod val="85000"/>
        </a:schemeClr>
      </a:solidFill>
      <a:round/>
    </a:ln>
    <a:effectLst/>
  </c:spPr>
  <c:txPr>
    <a:bodyPr/>
    <a:lstStyle/>
    <a:p>
      <a:pPr>
        <a:defRPr/>
      </a:pPr>
      <a:endParaRPr lang="en-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cked"/>
        <c:varyColors val="0"/>
        <c:ser>
          <c:idx val="0"/>
          <c:order val="0"/>
          <c:tx>
            <c:strRef>
              <c:f>Calculations!$I$9</c:f>
              <c:strCache>
                <c:ptCount val="1"/>
                <c:pt idx="0">
                  <c:v>Woman</c:v>
                </c:pt>
              </c:strCache>
            </c:strRef>
          </c:tx>
          <c:marker>
            <c:symbol val="none"/>
          </c:marker>
          <c:dLbls>
            <c:spPr>
              <a:noFill/>
              <a:ln>
                <a:noFill/>
              </a:ln>
              <a:effectLst/>
            </c:spPr>
            <c:txPr>
              <a:bodyPr wrap="square" lIns="38100" tIns="19050" rIns="38100" bIns="19050" anchor="ctr">
                <a:spAutoFit/>
              </a:bodyPr>
              <a:lstStyle/>
              <a:p>
                <a:pPr>
                  <a:defRPr sz="1200">
                    <a:latin typeface="Arial" panose="020B0604020202020204" pitchFamily="34" charset="0"/>
                    <a:cs typeface="Arial" panose="020B0604020202020204" pitchFamily="34" charset="0"/>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Calculations!$H$10:$H$13</c:f>
              <c:numCache>
                <c:formatCode>0;\-0;;@</c:formatCode>
                <c:ptCount val="4"/>
                <c:pt idx="0">
                  <c:v>1</c:v>
                </c:pt>
                <c:pt idx="1">
                  <c:v>2</c:v>
                </c:pt>
                <c:pt idx="2">
                  <c:v>3</c:v>
                </c:pt>
                <c:pt idx="3">
                  <c:v>4</c:v>
                </c:pt>
              </c:numCache>
            </c:numRef>
          </c:cat>
          <c:val>
            <c:numRef>
              <c:f>Calculations!$I$10:$I$13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FE68-B342-B67F-001C28F03D27}"/>
            </c:ext>
          </c:extLst>
        </c:ser>
        <c:ser>
          <c:idx val="1"/>
          <c:order val="1"/>
          <c:tx>
            <c:strRef>
              <c:f>Calculations!$J$9</c:f>
              <c:strCache>
                <c:ptCount val="1"/>
                <c:pt idx="0">
                  <c:v>Man</c:v>
                </c:pt>
              </c:strCache>
            </c:strRef>
          </c:tx>
          <c:marker>
            <c:symbol val="none"/>
          </c:marker>
          <c:dLbls>
            <c:spPr>
              <a:noFill/>
              <a:ln>
                <a:noFill/>
              </a:ln>
              <a:effectLst/>
            </c:spPr>
            <c:txPr>
              <a:bodyPr wrap="square" lIns="38100" tIns="19050" rIns="38100" bIns="19050" anchor="ctr">
                <a:spAutoFit/>
              </a:bodyPr>
              <a:lstStyle/>
              <a:p>
                <a:pPr>
                  <a:defRPr sz="1200"/>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Calculations!$H$10:$H$13</c:f>
              <c:numCache>
                <c:formatCode>0;\-0;;@</c:formatCode>
                <c:ptCount val="4"/>
                <c:pt idx="0">
                  <c:v>1</c:v>
                </c:pt>
                <c:pt idx="1">
                  <c:v>2</c:v>
                </c:pt>
                <c:pt idx="2">
                  <c:v>3</c:v>
                </c:pt>
                <c:pt idx="3">
                  <c:v>4</c:v>
                </c:pt>
              </c:numCache>
            </c:numRef>
          </c:cat>
          <c:val>
            <c:numRef>
              <c:f>Calculations!$J$10:$J$13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FE68-B342-B67F-001C28F03D27}"/>
            </c:ext>
          </c:extLst>
        </c:ser>
        <c:ser>
          <c:idx val="2"/>
          <c:order val="2"/>
          <c:tx>
            <c:strRef>
              <c:f>Calculations!$K$9</c:f>
              <c:strCache>
                <c:ptCount val="1"/>
                <c:pt idx="0">
                  <c:v>Nonbinary</c:v>
                </c:pt>
              </c:strCache>
            </c:strRef>
          </c:tx>
          <c:marker>
            <c:symbol val="none"/>
          </c:marker>
          <c:dLbls>
            <c:spPr>
              <a:noFill/>
              <a:ln>
                <a:noFill/>
              </a:ln>
              <a:effectLst/>
            </c:spPr>
            <c:txPr>
              <a:bodyPr wrap="square" lIns="38100" tIns="19050" rIns="38100" bIns="19050" anchor="ctr">
                <a:spAutoFit/>
              </a:bodyPr>
              <a:lstStyle/>
              <a:p>
                <a:pPr>
                  <a:defRPr sz="1200">
                    <a:latin typeface="Arial" panose="020B0604020202020204" pitchFamily="34" charset="0"/>
                    <a:cs typeface="Arial" panose="020B0604020202020204" pitchFamily="34" charset="0"/>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Calculations!$H$10:$H$13</c:f>
              <c:numCache>
                <c:formatCode>0;\-0;;@</c:formatCode>
                <c:ptCount val="4"/>
                <c:pt idx="0">
                  <c:v>1</c:v>
                </c:pt>
                <c:pt idx="1">
                  <c:v>2</c:v>
                </c:pt>
                <c:pt idx="2">
                  <c:v>3</c:v>
                </c:pt>
                <c:pt idx="3">
                  <c:v>4</c:v>
                </c:pt>
              </c:numCache>
            </c:numRef>
          </c:cat>
          <c:val>
            <c:numRef>
              <c:f>Calculations!$K$10:$K$13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FE68-B342-B67F-001C28F03D27}"/>
            </c:ext>
          </c:extLst>
        </c:ser>
        <c:ser>
          <c:idx val="3"/>
          <c:order val="3"/>
          <c:tx>
            <c:strRef>
              <c:f>Calculations!$L$9</c:f>
              <c:strCache>
                <c:ptCount val="1"/>
                <c:pt idx="0">
                  <c:v>Other</c:v>
                </c:pt>
              </c:strCache>
            </c:strRef>
          </c:tx>
          <c:marker>
            <c:symbol val="none"/>
          </c:marker>
          <c:dLbls>
            <c:spPr>
              <a:noFill/>
              <a:ln>
                <a:noFill/>
              </a:ln>
              <a:effectLst/>
            </c:spPr>
            <c:txPr>
              <a:bodyPr wrap="square" lIns="38100" tIns="19050" rIns="38100" bIns="19050" anchor="ctr">
                <a:spAutoFit/>
              </a:bodyPr>
              <a:lstStyle/>
              <a:p>
                <a:pPr>
                  <a:defRPr sz="1200">
                    <a:latin typeface="Arial" panose="020B0604020202020204" pitchFamily="34" charset="0"/>
                    <a:cs typeface="Arial" panose="020B0604020202020204" pitchFamily="34" charset="0"/>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Calculations!$H$10:$H$13</c:f>
              <c:numCache>
                <c:formatCode>0;\-0;;@</c:formatCode>
                <c:ptCount val="4"/>
                <c:pt idx="0">
                  <c:v>1</c:v>
                </c:pt>
                <c:pt idx="1">
                  <c:v>2</c:v>
                </c:pt>
                <c:pt idx="2">
                  <c:v>3</c:v>
                </c:pt>
                <c:pt idx="3">
                  <c:v>4</c:v>
                </c:pt>
              </c:numCache>
            </c:numRef>
          </c:cat>
          <c:val>
            <c:numRef>
              <c:f>Calculations!$L$10:$L$13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3-FE68-B342-B67F-001C28F03D27}"/>
            </c:ext>
          </c:extLst>
        </c:ser>
        <c:ser>
          <c:idx val="4"/>
          <c:order val="4"/>
          <c:tx>
            <c:strRef>
              <c:f>Calculations!$M$9</c:f>
              <c:strCache>
                <c:ptCount val="1"/>
                <c:pt idx="0">
                  <c:v>Prefers not to disclose</c:v>
                </c:pt>
              </c:strCache>
            </c:strRef>
          </c:tx>
          <c:marker>
            <c:symbol val="none"/>
          </c:marker>
          <c:dLbls>
            <c:spPr>
              <a:noFill/>
              <a:ln>
                <a:noFill/>
              </a:ln>
              <a:effectLst/>
            </c:spPr>
            <c:txPr>
              <a:bodyPr wrap="square" lIns="38100" tIns="19050" rIns="38100" bIns="19050" anchor="ctr">
                <a:spAutoFit/>
              </a:bodyPr>
              <a:lstStyle/>
              <a:p>
                <a:pPr>
                  <a:defRPr sz="1200">
                    <a:latin typeface="Arial" panose="020B0604020202020204" pitchFamily="34" charset="0"/>
                    <a:cs typeface="Arial" panose="020B0604020202020204" pitchFamily="34" charset="0"/>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Calculations!$H$10:$H$13</c:f>
              <c:numCache>
                <c:formatCode>0;\-0;;@</c:formatCode>
                <c:ptCount val="4"/>
                <c:pt idx="0">
                  <c:v>1</c:v>
                </c:pt>
                <c:pt idx="1">
                  <c:v>2</c:v>
                </c:pt>
                <c:pt idx="2">
                  <c:v>3</c:v>
                </c:pt>
                <c:pt idx="3">
                  <c:v>4</c:v>
                </c:pt>
              </c:numCache>
            </c:numRef>
          </c:cat>
          <c:val>
            <c:numRef>
              <c:f>Calculations!$M$10:$M$13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4-FE68-B342-B67F-001C28F03D27}"/>
            </c:ext>
          </c:extLst>
        </c:ser>
        <c:dLbls>
          <c:showLegendKey val="0"/>
          <c:showVal val="1"/>
          <c:showCatName val="0"/>
          <c:showSerName val="0"/>
          <c:showPercent val="0"/>
          <c:showBubbleSize val="0"/>
        </c:dLbls>
        <c:smooth val="0"/>
        <c:axId val="1417979360"/>
        <c:axId val="809965568"/>
      </c:lineChart>
      <c:catAx>
        <c:axId val="1417979360"/>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n-NL"/>
          </a:p>
        </c:txPr>
        <c:crossAx val="809965568"/>
        <c:crosses val="autoZero"/>
        <c:auto val="1"/>
        <c:lblAlgn val="ctr"/>
        <c:lblOffset val="100"/>
        <c:noMultiLvlLbl val="0"/>
      </c:catAx>
      <c:valAx>
        <c:axId val="809965568"/>
        <c:scaling>
          <c:orientation val="minMax"/>
          <c:max val="50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NL"/>
          </a:p>
        </c:txPr>
        <c:crossAx val="1417979360"/>
        <c:crosses val="autoZero"/>
        <c:crossBetween val="between"/>
        <c:majorUnit val="50"/>
      </c:valAx>
    </c:plotArea>
    <c:legend>
      <c:legendPos val="t"/>
      <c:overlay val="0"/>
      <c:txPr>
        <a:bodyPr/>
        <a:lstStyle/>
        <a:p>
          <a:pPr>
            <a:defRPr>
              <a:latin typeface="Arial" panose="020B0604020202020204" pitchFamily="34" charset="0"/>
              <a:cs typeface="Arial" panose="020B0604020202020204" pitchFamily="34" charset="0"/>
            </a:defRPr>
          </a:pPr>
          <a:endParaRPr lang="en-NL"/>
        </a:p>
      </c:txPr>
    </c:legend>
    <c:plotVisOnly val="1"/>
    <c:dispBlanksAs val="gap"/>
    <c:showDLblsOverMax val="0"/>
    <c:extLst/>
  </c:chart>
  <c:spPr>
    <a:solidFill>
      <a:schemeClr val="bg1"/>
    </a:solidFill>
    <a:ln w="9525" cap="flat" cmpd="sng" algn="ctr">
      <a:solidFill>
        <a:schemeClr val="bg1">
          <a:lumMod val="85000"/>
        </a:schemeClr>
      </a:solidFill>
      <a:round/>
    </a:ln>
    <a:effectLst/>
  </c:spPr>
  <c:txPr>
    <a:bodyPr/>
    <a:lstStyle/>
    <a:p>
      <a:pPr>
        <a:defRPr/>
      </a:pPr>
      <a:endParaRPr lang="en-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cked"/>
        <c:varyColors val="0"/>
        <c:ser>
          <c:idx val="0"/>
          <c:order val="0"/>
          <c:tx>
            <c:strRef>
              <c:f>Calculations!$B$22</c:f>
              <c:strCache>
                <c:ptCount val="1"/>
                <c:pt idx="0">
                  <c:v>Asian</c:v>
                </c:pt>
              </c:strCache>
            </c:strRef>
          </c:tx>
          <c:marker>
            <c:symbol val="none"/>
          </c:marker>
          <c:dLbls>
            <c:spPr>
              <a:noFill/>
              <a:ln>
                <a:noFill/>
              </a:ln>
              <a:effectLst/>
            </c:spPr>
            <c:txPr>
              <a:bodyPr wrap="square" lIns="38100" tIns="19050" rIns="38100" bIns="19050" anchor="ctr">
                <a:spAutoFit/>
              </a:bodyPr>
              <a:lstStyle/>
              <a:p>
                <a:pPr>
                  <a:defRPr sz="1400">
                    <a:latin typeface="Arial" panose="020B0604020202020204" pitchFamily="34" charset="0"/>
                    <a:cs typeface="Arial" panose="020B0604020202020204" pitchFamily="34" charset="0"/>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Calculations!$A$23:$A$26</c:f>
              <c:numCache>
                <c:formatCode>0;\-0;;@</c:formatCode>
                <c:ptCount val="4"/>
                <c:pt idx="0">
                  <c:v>1</c:v>
                </c:pt>
                <c:pt idx="1">
                  <c:v>2</c:v>
                </c:pt>
                <c:pt idx="2">
                  <c:v>3</c:v>
                </c:pt>
                <c:pt idx="3">
                  <c:v>4</c:v>
                </c:pt>
              </c:numCache>
            </c:numRef>
          </c:cat>
          <c:val>
            <c:numRef>
              <c:f>Calculations!$B$23:$B$26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0739-1D43-AEBF-BA7E3DFDC6F4}"/>
            </c:ext>
          </c:extLst>
        </c:ser>
        <c:ser>
          <c:idx val="1"/>
          <c:order val="1"/>
          <c:tx>
            <c:strRef>
              <c:f>Calculations!$C$22</c:f>
              <c:strCache>
                <c:ptCount val="1"/>
                <c:pt idx="0">
                  <c:v>Black</c:v>
                </c:pt>
              </c:strCache>
            </c:strRef>
          </c:tx>
          <c:marker>
            <c:symbol val="none"/>
          </c:marker>
          <c:dLbls>
            <c:spPr>
              <a:noFill/>
              <a:ln>
                <a:noFill/>
              </a:ln>
              <a:effectLst/>
            </c:spPr>
            <c:txPr>
              <a:bodyPr wrap="square" lIns="38100" tIns="19050" rIns="38100" bIns="19050" anchor="ctr">
                <a:spAutoFit/>
              </a:bodyPr>
              <a:lstStyle/>
              <a:p>
                <a:pPr>
                  <a:defRPr sz="1400">
                    <a:latin typeface="Arial" panose="020B0604020202020204" pitchFamily="34" charset="0"/>
                    <a:cs typeface="Arial" panose="020B0604020202020204" pitchFamily="34" charset="0"/>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Calculations!$A$23:$A$26</c:f>
              <c:numCache>
                <c:formatCode>0;\-0;;@</c:formatCode>
                <c:ptCount val="4"/>
                <c:pt idx="0">
                  <c:v>1</c:v>
                </c:pt>
                <c:pt idx="1">
                  <c:v>2</c:v>
                </c:pt>
                <c:pt idx="2">
                  <c:v>3</c:v>
                </c:pt>
                <c:pt idx="3">
                  <c:v>4</c:v>
                </c:pt>
              </c:numCache>
            </c:numRef>
          </c:cat>
          <c:val>
            <c:numRef>
              <c:f>Calculations!$C$23:$C$26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0739-1D43-AEBF-BA7E3DFDC6F4}"/>
            </c:ext>
          </c:extLst>
        </c:ser>
        <c:ser>
          <c:idx val="2"/>
          <c:order val="2"/>
          <c:tx>
            <c:strRef>
              <c:f>Calculations!$D$22</c:f>
              <c:strCache>
                <c:ptCount val="1"/>
                <c:pt idx="0">
                  <c:v>Hispanic or Latino</c:v>
                </c:pt>
              </c:strCache>
            </c:strRef>
          </c:tx>
          <c:marker>
            <c:symbol val="none"/>
          </c:marker>
          <c:dLbls>
            <c:spPr>
              <a:noFill/>
              <a:ln>
                <a:noFill/>
              </a:ln>
              <a:effectLst/>
            </c:spPr>
            <c:txPr>
              <a:bodyPr wrap="square" lIns="38100" tIns="19050" rIns="38100" bIns="19050" anchor="ctr">
                <a:spAutoFit/>
              </a:bodyPr>
              <a:lstStyle/>
              <a:p>
                <a:pPr>
                  <a:defRPr sz="1400">
                    <a:latin typeface="Arial" panose="020B0604020202020204" pitchFamily="34" charset="0"/>
                    <a:cs typeface="Arial" panose="020B0604020202020204" pitchFamily="34" charset="0"/>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Calculations!$A$23:$A$26</c:f>
              <c:numCache>
                <c:formatCode>0;\-0;;@</c:formatCode>
                <c:ptCount val="4"/>
                <c:pt idx="0">
                  <c:v>1</c:v>
                </c:pt>
                <c:pt idx="1">
                  <c:v>2</c:v>
                </c:pt>
                <c:pt idx="2">
                  <c:v>3</c:v>
                </c:pt>
                <c:pt idx="3">
                  <c:v>4</c:v>
                </c:pt>
              </c:numCache>
            </c:numRef>
          </c:cat>
          <c:val>
            <c:numRef>
              <c:f>Calculations!$D$23:$D$26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0739-1D43-AEBF-BA7E3DFDC6F4}"/>
            </c:ext>
          </c:extLst>
        </c:ser>
        <c:ser>
          <c:idx val="3"/>
          <c:order val="3"/>
          <c:tx>
            <c:strRef>
              <c:f>Calculations!$E$22</c:f>
              <c:strCache>
                <c:ptCount val="1"/>
                <c:pt idx="0">
                  <c:v>White</c:v>
                </c:pt>
              </c:strCache>
            </c:strRef>
          </c:tx>
          <c:marker>
            <c:symbol val="none"/>
          </c:marker>
          <c:dLbls>
            <c:spPr>
              <a:noFill/>
              <a:ln>
                <a:noFill/>
              </a:ln>
              <a:effectLst/>
            </c:spPr>
            <c:txPr>
              <a:bodyPr wrap="square" lIns="38100" tIns="19050" rIns="38100" bIns="19050" anchor="ctr">
                <a:spAutoFit/>
              </a:bodyPr>
              <a:lstStyle/>
              <a:p>
                <a:pPr>
                  <a:defRPr sz="1400">
                    <a:latin typeface="Arial" panose="020B0604020202020204" pitchFamily="34" charset="0"/>
                    <a:cs typeface="Arial" panose="020B0604020202020204" pitchFamily="34" charset="0"/>
                  </a:defRPr>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Calculations!$A$23:$A$26</c:f>
              <c:numCache>
                <c:formatCode>0;\-0;;@</c:formatCode>
                <c:ptCount val="4"/>
                <c:pt idx="0">
                  <c:v>1</c:v>
                </c:pt>
                <c:pt idx="1">
                  <c:v>2</c:v>
                </c:pt>
                <c:pt idx="2">
                  <c:v>3</c:v>
                </c:pt>
                <c:pt idx="3">
                  <c:v>4</c:v>
                </c:pt>
              </c:numCache>
            </c:numRef>
          </c:cat>
          <c:val>
            <c:numRef>
              <c:f>Calculations!$E$23:$E$26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3-0739-1D43-AEBF-BA7E3DFDC6F4}"/>
            </c:ext>
          </c:extLst>
        </c:ser>
        <c:ser>
          <c:idx val="4"/>
          <c:order val="4"/>
          <c:tx>
            <c:strRef>
              <c:f>Calculations!$F$22</c:f>
              <c:strCache>
                <c:ptCount val="1"/>
                <c:pt idx="0">
                  <c:v>American Indian/Alaska Native</c:v>
                </c:pt>
              </c:strCache>
            </c:strRef>
          </c:tx>
          <c:marker>
            <c:symbol val="none"/>
          </c:marker>
          <c:dLbls>
            <c:spPr>
              <a:noFill/>
              <a:ln>
                <a:noFill/>
              </a:ln>
              <a:effectLst/>
            </c:spPr>
            <c:txPr>
              <a:bodyPr wrap="square" lIns="38100" tIns="19050" rIns="38100" bIns="19050" anchor="ctr">
                <a:spAutoFit/>
              </a:bodyPr>
              <a:lstStyle/>
              <a:p>
                <a:pPr>
                  <a:defRPr sz="1400"/>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Calculations!$A$23:$A$26</c:f>
              <c:numCache>
                <c:formatCode>0;\-0;;@</c:formatCode>
                <c:ptCount val="4"/>
                <c:pt idx="0">
                  <c:v>1</c:v>
                </c:pt>
                <c:pt idx="1">
                  <c:v>2</c:v>
                </c:pt>
                <c:pt idx="2">
                  <c:v>3</c:v>
                </c:pt>
                <c:pt idx="3">
                  <c:v>4</c:v>
                </c:pt>
              </c:numCache>
            </c:numRef>
          </c:cat>
          <c:val>
            <c:numRef>
              <c:f>Calculations!$F$23:$F$26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4-0739-1D43-AEBF-BA7E3DFDC6F4}"/>
            </c:ext>
          </c:extLst>
        </c:ser>
        <c:ser>
          <c:idx val="5"/>
          <c:order val="5"/>
          <c:tx>
            <c:strRef>
              <c:f>Calculations!$G$22</c:f>
              <c:strCache>
                <c:ptCount val="1"/>
                <c:pt idx="0">
                  <c:v>Prefers not to identify</c:v>
                </c:pt>
              </c:strCache>
            </c:strRef>
          </c:tx>
          <c:marker>
            <c:symbol val="none"/>
          </c:marker>
          <c:dLbls>
            <c:spPr>
              <a:noFill/>
              <a:ln>
                <a:noFill/>
              </a:ln>
              <a:effectLst/>
            </c:spPr>
            <c:txPr>
              <a:bodyPr wrap="square" lIns="38100" tIns="19050" rIns="38100" bIns="19050" anchor="ctr">
                <a:spAutoFit/>
              </a:bodyPr>
              <a:lstStyle/>
              <a:p>
                <a:pPr>
                  <a:defRPr sz="1400"/>
                </a:pPr>
                <a:endParaRPr lang="en-N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Calculations!$A$23:$A$26</c:f>
              <c:numCache>
                <c:formatCode>0;\-0;;@</c:formatCode>
                <c:ptCount val="4"/>
                <c:pt idx="0">
                  <c:v>1</c:v>
                </c:pt>
                <c:pt idx="1">
                  <c:v>2</c:v>
                </c:pt>
                <c:pt idx="2">
                  <c:v>3</c:v>
                </c:pt>
                <c:pt idx="3">
                  <c:v>4</c:v>
                </c:pt>
              </c:numCache>
            </c:numRef>
          </c:cat>
          <c:val>
            <c:numRef>
              <c:f>Calculations!$G$23:$G$26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5-0739-1D43-AEBF-BA7E3DFDC6F4}"/>
            </c:ext>
          </c:extLst>
        </c:ser>
        <c:dLbls>
          <c:showLegendKey val="0"/>
          <c:showVal val="1"/>
          <c:showCatName val="0"/>
          <c:showSerName val="0"/>
          <c:showPercent val="0"/>
          <c:showBubbleSize val="0"/>
        </c:dLbls>
        <c:smooth val="0"/>
        <c:axId val="1417979360"/>
        <c:axId val="809965568"/>
      </c:lineChart>
      <c:catAx>
        <c:axId val="1417979360"/>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Arial" panose="020B0604020202020204" pitchFamily="34" charset="0"/>
                <a:ea typeface="+mn-ea"/>
                <a:cs typeface="Arial" panose="020B0604020202020204" pitchFamily="34" charset="0"/>
              </a:defRPr>
            </a:pPr>
            <a:endParaRPr lang="en-NL"/>
          </a:p>
        </c:txPr>
        <c:crossAx val="809965568"/>
        <c:crosses val="autoZero"/>
        <c:auto val="1"/>
        <c:lblAlgn val="ctr"/>
        <c:lblOffset val="100"/>
        <c:noMultiLvlLbl val="0"/>
      </c:catAx>
      <c:valAx>
        <c:axId val="809965568"/>
        <c:scaling>
          <c:orientation val="minMax"/>
          <c:max val="50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NL"/>
          </a:p>
        </c:txPr>
        <c:crossAx val="1417979360"/>
        <c:crosses val="autoZero"/>
        <c:crossBetween val="between"/>
        <c:majorUnit val="50"/>
      </c:valAx>
      <c:spPr>
        <a:noFill/>
        <a:ln w="25400">
          <a:noFill/>
        </a:ln>
      </c:spPr>
    </c:plotArea>
    <c:legend>
      <c:legendPos val="t"/>
      <c:overlay val="0"/>
      <c:txPr>
        <a:bodyPr/>
        <a:lstStyle/>
        <a:p>
          <a:pPr>
            <a:defRPr>
              <a:latin typeface="Arial" panose="020B0604020202020204" pitchFamily="34" charset="0"/>
              <a:cs typeface="Arial" panose="020B0604020202020204" pitchFamily="34" charset="0"/>
            </a:defRPr>
          </a:pPr>
          <a:endParaRPr lang="en-NL"/>
        </a:p>
      </c:txPr>
    </c:legend>
    <c:plotVisOnly val="1"/>
    <c:dispBlanksAs val="gap"/>
    <c:showDLblsOverMax val="0"/>
    <c:extLst/>
  </c:chart>
  <c:spPr>
    <a:solidFill>
      <a:schemeClr val="bg1"/>
    </a:solidFill>
    <a:ln w="9525" cap="flat" cmpd="sng" algn="ctr">
      <a:solidFill>
        <a:schemeClr val="bg1">
          <a:lumMod val="85000"/>
        </a:schemeClr>
      </a:solidFill>
      <a:round/>
    </a:ln>
    <a:effectLst/>
  </c:spPr>
  <c:txPr>
    <a:bodyPr/>
    <a:lstStyle/>
    <a:p>
      <a:pPr>
        <a:defRPr/>
      </a:pPr>
      <a:endParaRPr lang="en-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cked"/>
        <c:varyColors val="0"/>
        <c:ser>
          <c:idx val="0"/>
          <c:order val="0"/>
          <c:tx>
            <c:strRef>
              <c:f>Calculations!$J$22</c:f>
              <c:strCache>
                <c:ptCount val="1"/>
                <c:pt idx="0">
                  <c:v>Asian</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Calculations!$I$23:$I$26</c:f>
              <c:numCache>
                <c:formatCode>0;\-0;;@</c:formatCode>
                <c:ptCount val="4"/>
                <c:pt idx="0">
                  <c:v>1</c:v>
                </c:pt>
                <c:pt idx="1">
                  <c:v>2</c:v>
                </c:pt>
                <c:pt idx="2">
                  <c:v>3</c:v>
                </c:pt>
                <c:pt idx="3">
                  <c:v>4</c:v>
                </c:pt>
              </c:numCache>
            </c:numRef>
          </c:cat>
          <c:val>
            <c:numRef>
              <c:f>Calculations!$J$23:$J$26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E3B1-604E-995D-0C8A11A3D76C}"/>
            </c:ext>
          </c:extLst>
        </c:ser>
        <c:ser>
          <c:idx val="1"/>
          <c:order val="1"/>
          <c:tx>
            <c:strRef>
              <c:f>Calculations!$K$22</c:f>
              <c:strCache>
                <c:ptCount val="1"/>
                <c:pt idx="0">
                  <c:v>Black</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Calculations!$I$23:$I$26</c:f>
              <c:numCache>
                <c:formatCode>0;\-0;;@</c:formatCode>
                <c:ptCount val="4"/>
                <c:pt idx="0">
                  <c:v>1</c:v>
                </c:pt>
                <c:pt idx="1">
                  <c:v>2</c:v>
                </c:pt>
                <c:pt idx="2">
                  <c:v>3</c:v>
                </c:pt>
                <c:pt idx="3">
                  <c:v>4</c:v>
                </c:pt>
              </c:numCache>
            </c:numRef>
          </c:cat>
          <c:val>
            <c:numRef>
              <c:f>Calculations!$K$23:$K$26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E3B1-604E-995D-0C8A11A3D76C}"/>
            </c:ext>
          </c:extLst>
        </c:ser>
        <c:ser>
          <c:idx val="2"/>
          <c:order val="2"/>
          <c:tx>
            <c:strRef>
              <c:f>Calculations!$L$22</c:f>
              <c:strCache>
                <c:ptCount val="1"/>
                <c:pt idx="0">
                  <c:v>Hispanic or Latino</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Calculations!$I$23:$I$26</c:f>
              <c:numCache>
                <c:formatCode>0;\-0;;@</c:formatCode>
                <c:ptCount val="4"/>
                <c:pt idx="0">
                  <c:v>1</c:v>
                </c:pt>
                <c:pt idx="1">
                  <c:v>2</c:v>
                </c:pt>
                <c:pt idx="2">
                  <c:v>3</c:v>
                </c:pt>
                <c:pt idx="3">
                  <c:v>4</c:v>
                </c:pt>
              </c:numCache>
            </c:numRef>
          </c:cat>
          <c:val>
            <c:numRef>
              <c:f>Calculations!$L$23:$L$26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E3B1-604E-995D-0C8A11A3D76C}"/>
            </c:ext>
          </c:extLst>
        </c:ser>
        <c:ser>
          <c:idx val="3"/>
          <c:order val="3"/>
          <c:tx>
            <c:strRef>
              <c:f>Calculations!$M$22</c:f>
              <c:strCache>
                <c:ptCount val="1"/>
                <c:pt idx="0">
                  <c:v>White</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Calculations!$I$23:$I$26</c:f>
              <c:numCache>
                <c:formatCode>0;\-0;;@</c:formatCode>
                <c:ptCount val="4"/>
                <c:pt idx="0">
                  <c:v>1</c:v>
                </c:pt>
                <c:pt idx="1">
                  <c:v>2</c:v>
                </c:pt>
                <c:pt idx="2">
                  <c:v>3</c:v>
                </c:pt>
                <c:pt idx="3">
                  <c:v>4</c:v>
                </c:pt>
              </c:numCache>
            </c:numRef>
          </c:cat>
          <c:val>
            <c:numRef>
              <c:f>Calculations!$M$23:$M$26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3-E3B1-604E-995D-0C8A11A3D76C}"/>
            </c:ext>
          </c:extLst>
        </c:ser>
        <c:ser>
          <c:idx val="4"/>
          <c:order val="4"/>
          <c:tx>
            <c:strRef>
              <c:f>Calculations!$N$22</c:f>
              <c:strCache>
                <c:ptCount val="1"/>
                <c:pt idx="0">
                  <c:v>American Indian/Alaska Native</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Calculations!$I$23:$I$26</c:f>
              <c:numCache>
                <c:formatCode>0;\-0;;@</c:formatCode>
                <c:ptCount val="4"/>
                <c:pt idx="0">
                  <c:v>1</c:v>
                </c:pt>
                <c:pt idx="1">
                  <c:v>2</c:v>
                </c:pt>
                <c:pt idx="2">
                  <c:v>3</c:v>
                </c:pt>
                <c:pt idx="3">
                  <c:v>4</c:v>
                </c:pt>
              </c:numCache>
            </c:numRef>
          </c:cat>
          <c:val>
            <c:numRef>
              <c:f>Calculations!$N$23:$N$26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4-E3B1-604E-995D-0C8A11A3D76C}"/>
            </c:ext>
          </c:extLst>
        </c:ser>
        <c:ser>
          <c:idx val="5"/>
          <c:order val="5"/>
          <c:tx>
            <c:strRef>
              <c:f>Calculations!$O$22</c:f>
              <c:strCache>
                <c:ptCount val="1"/>
                <c:pt idx="0">
                  <c:v>Prefers not to identify</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Calculations!$I$23:$I$26</c:f>
              <c:numCache>
                <c:formatCode>0;\-0;;@</c:formatCode>
                <c:ptCount val="4"/>
                <c:pt idx="0">
                  <c:v>1</c:v>
                </c:pt>
                <c:pt idx="1">
                  <c:v>2</c:v>
                </c:pt>
                <c:pt idx="2">
                  <c:v>3</c:v>
                </c:pt>
                <c:pt idx="3">
                  <c:v>4</c:v>
                </c:pt>
              </c:numCache>
            </c:numRef>
          </c:cat>
          <c:val>
            <c:numRef>
              <c:f>Calculations!$O$23:$O$26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5-E3B1-604E-995D-0C8A11A3D76C}"/>
            </c:ext>
          </c:extLst>
        </c:ser>
        <c:dLbls>
          <c:showLegendKey val="0"/>
          <c:showVal val="1"/>
          <c:showCatName val="0"/>
          <c:showSerName val="0"/>
          <c:showPercent val="0"/>
          <c:showBubbleSize val="0"/>
        </c:dLbls>
        <c:smooth val="0"/>
        <c:axId val="1417979360"/>
        <c:axId val="809965568"/>
      </c:lineChart>
      <c:catAx>
        <c:axId val="1417979360"/>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NL"/>
          </a:p>
        </c:txPr>
        <c:crossAx val="809965568"/>
        <c:crosses val="autoZero"/>
        <c:auto val="1"/>
        <c:lblAlgn val="ctr"/>
        <c:lblOffset val="100"/>
        <c:noMultiLvlLbl val="0"/>
      </c:catAx>
      <c:valAx>
        <c:axId val="809965568"/>
        <c:scaling>
          <c:orientation val="minMax"/>
          <c:max val="50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vert="horz"/>
          <a:lstStyle/>
          <a:p>
            <a:pPr>
              <a:defRPr/>
            </a:pPr>
            <a:endParaRPr lang="en-NL"/>
          </a:p>
        </c:txPr>
        <c:crossAx val="1417979360"/>
        <c:crosses val="autoZero"/>
        <c:crossBetween val="between"/>
        <c:majorUnit val="50"/>
      </c:valAx>
      <c:spPr>
        <a:noFill/>
        <a:ln w="25400">
          <a:noFill/>
        </a:ln>
      </c:spPr>
    </c:plotArea>
    <c:legend>
      <c:legendPos val="t"/>
      <c:overlay val="0"/>
    </c:legend>
    <c:plotVisOnly val="1"/>
    <c:dispBlanksAs val="gap"/>
    <c:showDLblsOverMax val="0"/>
    <c:extLst/>
  </c:chart>
  <c:spPr>
    <a:solidFill>
      <a:schemeClr val="bg1"/>
    </a:solidFill>
    <a:ln w="9525" cap="flat" cmpd="sng" algn="ctr">
      <a:solidFill>
        <a:schemeClr val="bg1">
          <a:lumMod val="85000"/>
        </a:schemeClr>
      </a:solidFill>
      <a:round/>
    </a:ln>
    <a:effectLst/>
  </c:spPr>
  <c:txPr>
    <a:bodyPr/>
    <a:lstStyle/>
    <a:p>
      <a:pPr>
        <a:defRPr>
          <a:latin typeface="Arial" panose="020B0604020202020204" pitchFamily="34" charset="0"/>
          <a:cs typeface="Arial" panose="020B0604020202020204" pitchFamily="34" charset="0"/>
        </a:defRPr>
      </a:pPr>
      <a:endParaRPr lang="en-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cked"/>
        <c:varyColors val="0"/>
        <c:ser>
          <c:idx val="0"/>
          <c:order val="0"/>
          <c:tx>
            <c:strRef>
              <c:f>Calculations!$B$36</c:f>
              <c:strCache>
                <c:ptCount val="1"/>
                <c:pt idx="0">
                  <c:v>18–24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Calculations!$A$37:$A$40</c:f>
              <c:numCache>
                <c:formatCode>0;\-0;;@</c:formatCode>
                <c:ptCount val="4"/>
                <c:pt idx="0">
                  <c:v>1</c:v>
                </c:pt>
                <c:pt idx="1">
                  <c:v>2</c:v>
                </c:pt>
                <c:pt idx="2">
                  <c:v>3</c:v>
                </c:pt>
                <c:pt idx="3">
                  <c:v>4</c:v>
                </c:pt>
              </c:numCache>
            </c:numRef>
          </c:cat>
          <c:val>
            <c:numRef>
              <c:f>Calculations!$B$37:$B$40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9B3D-9F48-98C0-B61E68B60A3C}"/>
            </c:ext>
          </c:extLst>
        </c:ser>
        <c:ser>
          <c:idx val="1"/>
          <c:order val="1"/>
          <c:tx>
            <c:strRef>
              <c:f>Calculations!$C$36</c:f>
              <c:strCache>
                <c:ptCount val="1"/>
                <c:pt idx="0">
                  <c:v>25–34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Calculations!$A$37:$A$40</c:f>
              <c:numCache>
                <c:formatCode>0;\-0;;@</c:formatCode>
                <c:ptCount val="4"/>
                <c:pt idx="0">
                  <c:v>1</c:v>
                </c:pt>
                <c:pt idx="1">
                  <c:v>2</c:v>
                </c:pt>
                <c:pt idx="2">
                  <c:v>3</c:v>
                </c:pt>
                <c:pt idx="3">
                  <c:v>4</c:v>
                </c:pt>
              </c:numCache>
            </c:numRef>
          </c:cat>
          <c:val>
            <c:numRef>
              <c:f>Calculations!$C$37:$C$40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9B3D-9F48-98C0-B61E68B60A3C}"/>
            </c:ext>
          </c:extLst>
        </c:ser>
        <c:ser>
          <c:idx val="2"/>
          <c:order val="2"/>
          <c:tx>
            <c:strRef>
              <c:f>Calculations!$D$36</c:f>
              <c:strCache>
                <c:ptCount val="1"/>
                <c:pt idx="0">
                  <c:v>35–44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Calculations!$A$37:$A$40</c:f>
              <c:numCache>
                <c:formatCode>0;\-0;;@</c:formatCode>
                <c:ptCount val="4"/>
                <c:pt idx="0">
                  <c:v>1</c:v>
                </c:pt>
                <c:pt idx="1">
                  <c:v>2</c:v>
                </c:pt>
                <c:pt idx="2">
                  <c:v>3</c:v>
                </c:pt>
                <c:pt idx="3">
                  <c:v>4</c:v>
                </c:pt>
              </c:numCache>
            </c:numRef>
          </c:cat>
          <c:val>
            <c:numRef>
              <c:f>Calculations!$D$37:$D$40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9B3D-9F48-98C0-B61E68B60A3C}"/>
            </c:ext>
          </c:extLst>
        </c:ser>
        <c:ser>
          <c:idx val="3"/>
          <c:order val="3"/>
          <c:tx>
            <c:strRef>
              <c:f>Calculations!$E$36</c:f>
              <c:strCache>
                <c:ptCount val="1"/>
                <c:pt idx="0">
                  <c:v>45–54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Calculations!$A$37:$A$40</c:f>
              <c:numCache>
                <c:formatCode>0;\-0;;@</c:formatCode>
                <c:ptCount val="4"/>
                <c:pt idx="0">
                  <c:v>1</c:v>
                </c:pt>
                <c:pt idx="1">
                  <c:v>2</c:v>
                </c:pt>
                <c:pt idx="2">
                  <c:v>3</c:v>
                </c:pt>
                <c:pt idx="3">
                  <c:v>4</c:v>
                </c:pt>
              </c:numCache>
            </c:numRef>
          </c:cat>
          <c:val>
            <c:numRef>
              <c:f>Calculations!$E$37:$E$40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3-9B3D-9F48-98C0-B61E68B60A3C}"/>
            </c:ext>
          </c:extLst>
        </c:ser>
        <c:ser>
          <c:idx val="4"/>
          <c:order val="4"/>
          <c:tx>
            <c:strRef>
              <c:f>Calculations!$F$36</c:f>
              <c:strCache>
                <c:ptCount val="1"/>
                <c:pt idx="0">
                  <c:v>55–64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Calculations!$A$37:$A$40</c:f>
              <c:numCache>
                <c:formatCode>0;\-0;;@</c:formatCode>
                <c:ptCount val="4"/>
                <c:pt idx="0">
                  <c:v>1</c:v>
                </c:pt>
                <c:pt idx="1">
                  <c:v>2</c:v>
                </c:pt>
                <c:pt idx="2">
                  <c:v>3</c:v>
                </c:pt>
                <c:pt idx="3">
                  <c:v>4</c:v>
                </c:pt>
              </c:numCache>
            </c:numRef>
          </c:cat>
          <c:val>
            <c:numRef>
              <c:f>Calculations!$F$37:$F$40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4-9B3D-9F48-98C0-B61E68B60A3C}"/>
            </c:ext>
          </c:extLst>
        </c:ser>
        <c:ser>
          <c:idx val="5"/>
          <c:order val="5"/>
          <c:tx>
            <c:strRef>
              <c:f>Calculations!$G$36</c:f>
              <c:strCache>
                <c:ptCount val="1"/>
                <c:pt idx="0">
                  <c:v>65+</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Calculations!$A$37:$A$40</c:f>
              <c:numCache>
                <c:formatCode>0;\-0;;@</c:formatCode>
                <c:ptCount val="4"/>
                <c:pt idx="0">
                  <c:v>1</c:v>
                </c:pt>
                <c:pt idx="1">
                  <c:v>2</c:v>
                </c:pt>
                <c:pt idx="2">
                  <c:v>3</c:v>
                </c:pt>
                <c:pt idx="3">
                  <c:v>4</c:v>
                </c:pt>
              </c:numCache>
            </c:numRef>
          </c:cat>
          <c:val>
            <c:numRef>
              <c:f>Calculations!$G$37:$G$40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5-9B3D-9F48-98C0-B61E68B60A3C}"/>
            </c:ext>
          </c:extLst>
        </c:ser>
        <c:dLbls>
          <c:showLegendKey val="0"/>
          <c:showVal val="1"/>
          <c:showCatName val="0"/>
          <c:showSerName val="0"/>
          <c:showPercent val="0"/>
          <c:showBubbleSize val="0"/>
        </c:dLbls>
        <c:smooth val="0"/>
        <c:axId val="1417979360"/>
        <c:axId val="809965568"/>
      </c:lineChart>
      <c:catAx>
        <c:axId val="1417979360"/>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NL"/>
          </a:p>
        </c:txPr>
        <c:crossAx val="809965568"/>
        <c:crosses val="autoZero"/>
        <c:auto val="1"/>
        <c:lblAlgn val="ctr"/>
        <c:lblOffset val="100"/>
        <c:noMultiLvlLbl val="0"/>
      </c:catAx>
      <c:valAx>
        <c:axId val="809965568"/>
        <c:scaling>
          <c:orientation val="minMax"/>
          <c:max val="50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vert="horz"/>
          <a:lstStyle/>
          <a:p>
            <a:pPr>
              <a:defRPr/>
            </a:pPr>
            <a:endParaRPr lang="en-NL"/>
          </a:p>
        </c:txPr>
        <c:crossAx val="1417979360"/>
        <c:crosses val="autoZero"/>
        <c:crossBetween val="between"/>
        <c:majorUnit val="50"/>
      </c:valAx>
    </c:plotArea>
    <c:legend>
      <c:legendPos val="t"/>
      <c:overlay val="0"/>
    </c:legend>
    <c:plotVisOnly val="1"/>
    <c:dispBlanksAs val="gap"/>
    <c:showDLblsOverMax val="0"/>
    <c:extLst/>
  </c:chart>
  <c:spPr>
    <a:solidFill>
      <a:schemeClr val="bg1"/>
    </a:solidFill>
    <a:ln w="9525" cap="flat" cmpd="sng" algn="ctr">
      <a:solidFill>
        <a:schemeClr val="bg1">
          <a:lumMod val="85000"/>
        </a:schemeClr>
      </a:solidFill>
      <a:round/>
    </a:ln>
    <a:effectLst/>
  </c:spPr>
  <c:txPr>
    <a:bodyPr/>
    <a:lstStyle/>
    <a:p>
      <a:pPr>
        <a:defRPr>
          <a:latin typeface="Arial" panose="020B0604020202020204" pitchFamily="34" charset="0"/>
          <a:cs typeface="Arial" panose="020B0604020202020204" pitchFamily="34" charset="0"/>
        </a:defRPr>
      </a:pPr>
      <a:endParaRPr lang="en-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cked"/>
        <c:varyColors val="0"/>
        <c:ser>
          <c:idx val="0"/>
          <c:order val="0"/>
          <c:tx>
            <c:strRef>
              <c:f>Calculations!$J$36</c:f>
              <c:strCache>
                <c:ptCount val="1"/>
                <c:pt idx="0">
                  <c:v>18–24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Calculations!$I$37:$I$40</c:f>
              <c:numCache>
                <c:formatCode>0;\-0;;@</c:formatCode>
                <c:ptCount val="4"/>
                <c:pt idx="0">
                  <c:v>1</c:v>
                </c:pt>
                <c:pt idx="1">
                  <c:v>2</c:v>
                </c:pt>
                <c:pt idx="2">
                  <c:v>3</c:v>
                </c:pt>
                <c:pt idx="3">
                  <c:v>4</c:v>
                </c:pt>
              </c:numCache>
            </c:numRef>
          </c:cat>
          <c:val>
            <c:numRef>
              <c:f>Calculations!$J$37:$J$40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CC2C-904F-81D4-0DD36A556611}"/>
            </c:ext>
          </c:extLst>
        </c:ser>
        <c:ser>
          <c:idx val="1"/>
          <c:order val="1"/>
          <c:tx>
            <c:strRef>
              <c:f>Calculations!$K$36</c:f>
              <c:strCache>
                <c:ptCount val="1"/>
                <c:pt idx="0">
                  <c:v>25–34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Calculations!$I$37:$I$40</c:f>
              <c:numCache>
                <c:formatCode>0;\-0;;@</c:formatCode>
                <c:ptCount val="4"/>
                <c:pt idx="0">
                  <c:v>1</c:v>
                </c:pt>
                <c:pt idx="1">
                  <c:v>2</c:v>
                </c:pt>
                <c:pt idx="2">
                  <c:v>3</c:v>
                </c:pt>
                <c:pt idx="3">
                  <c:v>4</c:v>
                </c:pt>
              </c:numCache>
            </c:numRef>
          </c:cat>
          <c:val>
            <c:numRef>
              <c:f>Calculations!$K$37:$K$40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CC2C-904F-81D4-0DD36A556611}"/>
            </c:ext>
          </c:extLst>
        </c:ser>
        <c:ser>
          <c:idx val="2"/>
          <c:order val="2"/>
          <c:tx>
            <c:strRef>
              <c:f>Calculations!$L$36</c:f>
              <c:strCache>
                <c:ptCount val="1"/>
                <c:pt idx="0">
                  <c:v>35–44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Calculations!$I$37:$I$40</c:f>
              <c:numCache>
                <c:formatCode>0;\-0;;@</c:formatCode>
                <c:ptCount val="4"/>
                <c:pt idx="0">
                  <c:v>1</c:v>
                </c:pt>
                <c:pt idx="1">
                  <c:v>2</c:v>
                </c:pt>
                <c:pt idx="2">
                  <c:v>3</c:v>
                </c:pt>
                <c:pt idx="3">
                  <c:v>4</c:v>
                </c:pt>
              </c:numCache>
            </c:numRef>
          </c:cat>
          <c:val>
            <c:numRef>
              <c:f>Calculations!$L$37:$L$40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CC2C-904F-81D4-0DD36A556611}"/>
            </c:ext>
          </c:extLst>
        </c:ser>
        <c:ser>
          <c:idx val="3"/>
          <c:order val="3"/>
          <c:tx>
            <c:strRef>
              <c:f>Calculations!$M$36</c:f>
              <c:strCache>
                <c:ptCount val="1"/>
                <c:pt idx="0">
                  <c:v>45–54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Calculations!$I$37:$I$40</c:f>
              <c:numCache>
                <c:formatCode>0;\-0;;@</c:formatCode>
                <c:ptCount val="4"/>
                <c:pt idx="0">
                  <c:v>1</c:v>
                </c:pt>
                <c:pt idx="1">
                  <c:v>2</c:v>
                </c:pt>
                <c:pt idx="2">
                  <c:v>3</c:v>
                </c:pt>
                <c:pt idx="3">
                  <c:v>4</c:v>
                </c:pt>
              </c:numCache>
            </c:numRef>
          </c:cat>
          <c:val>
            <c:numRef>
              <c:f>Calculations!$M$37:$M$40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3-CC2C-904F-81D4-0DD36A556611}"/>
            </c:ext>
          </c:extLst>
        </c:ser>
        <c:ser>
          <c:idx val="4"/>
          <c:order val="4"/>
          <c:tx>
            <c:strRef>
              <c:f>Calculations!$N$36</c:f>
              <c:strCache>
                <c:ptCount val="1"/>
                <c:pt idx="0">
                  <c:v>55–64</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Calculations!$I$37:$I$40</c:f>
              <c:numCache>
                <c:formatCode>0;\-0;;@</c:formatCode>
                <c:ptCount val="4"/>
                <c:pt idx="0">
                  <c:v>1</c:v>
                </c:pt>
                <c:pt idx="1">
                  <c:v>2</c:v>
                </c:pt>
                <c:pt idx="2">
                  <c:v>3</c:v>
                </c:pt>
                <c:pt idx="3">
                  <c:v>4</c:v>
                </c:pt>
              </c:numCache>
            </c:numRef>
          </c:cat>
          <c:val>
            <c:numRef>
              <c:f>Calculations!$N$37:$N$40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4-CC2C-904F-81D4-0DD36A556611}"/>
            </c:ext>
          </c:extLst>
        </c:ser>
        <c:ser>
          <c:idx val="5"/>
          <c:order val="5"/>
          <c:tx>
            <c:strRef>
              <c:f>Calculations!$O$36</c:f>
              <c:strCache>
                <c:ptCount val="1"/>
                <c:pt idx="0">
                  <c:v>65+</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Calculations!$I$37:$I$40</c:f>
              <c:numCache>
                <c:formatCode>0;\-0;;@</c:formatCode>
                <c:ptCount val="4"/>
                <c:pt idx="0">
                  <c:v>1</c:v>
                </c:pt>
                <c:pt idx="1">
                  <c:v>2</c:v>
                </c:pt>
                <c:pt idx="2">
                  <c:v>3</c:v>
                </c:pt>
                <c:pt idx="3">
                  <c:v>4</c:v>
                </c:pt>
              </c:numCache>
            </c:numRef>
          </c:cat>
          <c:val>
            <c:numRef>
              <c:f>Calculations!$O$37:$O$40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5-CC2C-904F-81D4-0DD36A556611}"/>
            </c:ext>
          </c:extLst>
        </c:ser>
        <c:dLbls>
          <c:showLegendKey val="0"/>
          <c:showVal val="1"/>
          <c:showCatName val="0"/>
          <c:showSerName val="0"/>
          <c:showPercent val="0"/>
          <c:showBubbleSize val="0"/>
        </c:dLbls>
        <c:smooth val="0"/>
        <c:axId val="1417979360"/>
        <c:axId val="809965568"/>
      </c:lineChart>
      <c:catAx>
        <c:axId val="1417979360"/>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NL"/>
          </a:p>
        </c:txPr>
        <c:crossAx val="809965568"/>
        <c:crosses val="autoZero"/>
        <c:auto val="1"/>
        <c:lblAlgn val="ctr"/>
        <c:lblOffset val="100"/>
        <c:noMultiLvlLbl val="0"/>
      </c:catAx>
      <c:valAx>
        <c:axId val="809965568"/>
        <c:scaling>
          <c:orientation val="minMax"/>
          <c:max val="50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vert="horz"/>
          <a:lstStyle/>
          <a:p>
            <a:pPr>
              <a:defRPr/>
            </a:pPr>
            <a:endParaRPr lang="en-NL"/>
          </a:p>
        </c:txPr>
        <c:crossAx val="1417979360"/>
        <c:crosses val="autoZero"/>
        <c:crossBetween val="between"/>
        <c:majorUnit val="50"/>
      </c:valAx>
    </c:plotArea>
    <c:legend>
      <c:legendPos val="t"/>
      <c:overlay val="0"/>
    </c:legend>
    <c:plotVisOnly val="1"/>
    <c:dispBlanksAs val="gap"/>
    <c:showDLblsOverMax val="0"/>
    <c:extLst/>
  </c:chart>
  <c:spPr>
    <a:solidFill>
      <a:schemeClr val="bg1"/>
    </a:solidFill>
    <a:ln w="9525" cap="flat" cmpd="sng" algn="ctr">
      <a:solidFill>
        <a:schemeClr val="bg1">
          <a:lumMod val="85000"/>
        </a:schemeClr>
      </a:solidFill>
      <a:round/>
    </a:ln>
    <a:effectLst/>
  </c:spPr>
  <c:txPr>
    <a:bodyPr/>
    <a:lstStyle/>
    <a:p>
      <a:pPr>
        <a:defRPr>
          <a:latin typeface="Arial" panose="020B0604020202020204" pitchFamily="34" charset="0"/>
          <a:cs typeface="Arial" panose="020B0604020202020204" pitchFamily="34" charset="0"/>
        </a:defRPr>
      </a:pPr>
      <a:endParaRPr lang="en-N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1</xdr:col>
      <xdr:colOff>92075</xdr:colOff>
      <xdr:row>0</xdr:row>
      <xdr:rowOff>381000</xdr:rowOff>
    </xdr:from>
    <xdr:ext cx="1781175" cy="514350"/>
    <xdr:pic>
      <xdr:nvPicPr>
        <xdr:cNvPr id="3" name="image1.png" title="Image">
          <a:extLst>
            <a:ext uri="{FF2B5EF4-FFF2-40B4-BE49-F238E27FC236}">
              <a16:creationId xmlns:a16="http://schemas.microsoft.com/office/drawing/2014/main" id="{88BBF57D-1448-8D43-AD39-F056C68EE436}"/>
            </a:ext>
          </a:extLst>
        </xdr:cNvPr>
        <xdr:cNvPicPr preferRelativeResize="0"/>
      </xdr:nvPicPr>
      <xdr:blipFill>
        <a:blip xmlns:r="http://schemas.openxmlformats.org/officeDocument/2006/relationships" r:embed="rId1" cstate="print"/>
        <a:stretch>
          <a:fillRect/>
        </a:stretch>
      </xdr:blipFill>
      <xdr:spPr>
        <a:xfrm>
          <a:off x="536575" y="381000"/>
          <a:ext cx="1781175" cy="5143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2</xdr:col>
      <xdr:colOff>12700</xdr:colOff>
      <xdr:row>6</xdr:row>
      <xdr:rowOff>0</xdr:rowOff>
    </xdr:from>
    <xdr:to>
      <xdr:col>12</xdr:col>
      <xdr:colOff>873125</xdr:colOff>
      <xdr:row>24</xdr:row>
      <xdr:rowOff>9634</xdr:rowOff>
    </xdr:to>
    <xdr:graphicFrame macro="">
      <xdr:nvGraphicFramePr>
        <xdr:cNvPr id="2" name="Chart 1">
          <a:extLst>
            <a:ext uri="{FF2B5EF4-FFF2-40B4-BE49-F238E27FC236}">
              <a16:creationId xmlns:a16="http://schemas.microsoft.com/office/drawing/2014/main" id="{4D567792-7C8C-704A-AC3E-02B5005CB1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xdr:colOff>
      <xdr:row>2</xdr:row>
      <xdr:rowOff>12699</xdr:rowOff>
    </xdr:from>
    <xdr:to>
      <xdr:col>13</xdr:col>
      <xdr:colOff>0</xdr:colOff>
      <xdr:row>5</xdr:row>
      <xdr:rowOff>0</xdr:rowOff>
    </xdr:to>
    <xdr:sp macro="" textlink="">
      <xdr:nvSpPr>
        <xdr:cNvPr id="3" name="Rounded Rectangle 2">
          <a:extLst>
            <a:ext uri="{FF2B5EF4-FFF2-40B4-BE49-F238E27FC236}">
              <a16:creationId xmlns:a16="http://schemas.microsoft.com/office/drawing/2014/main" id="{D050A4C4-F2E5-F84D-89D8-5D1EBD82BFF1}"/>
            </a:ext>
          </a:extLst>
        </xdr:cNvPr>
        <xdr:cNvSpPr/>
      </xdr:nvSpPr>
      <xdr:spPr>
        <a:xfrm>
          <a:off x="495299" y="1892299"/>
          <a:ext cx="10477501" cy="495301"/>
        </a:xfrm>
        <a:prstGeom prst="roundRect">
          <a:avLst/>
        </a:prstGeom>
        <a:solidFill>
          <a:srgbClr val="B0E7FF"/>
        </a:solidFill>
        <a:ln w="12700" cap="flat" cmpd="sng" algn="ctr">
          <a:solidFill>
            <a:srgbClr val="B0E7FF"/>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24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demographic profile</a:t>
          </a:r>
        </a:p>
      </xdr:txBody>
    </xdr:sp>
    <xdr:clientData/>
  </xdr:twoCellAnchor>
  <xdr:twoCellAnchor>
    <xdr:from>
      <xdr:col>2</xdr:col>
      <xdr:colOff>0</xdr:colOff>
      <xdr:row>32</xdr:row>
      <xdr:rowOff>203826</xdr:rowOff>
    </xdr:from>
    <xdr:to>
      <xdr:col>13</xdr:col>
      <xdr:colOff>0</xdr:colOff>
      <xdr:row>50</xdr:row>
      <xdr:rowOff>182101</xdr:rowOff>
    </xdr:to>
    <xdr:graphicFrame macro="">
      <xdr:nvGraphicFramePr>
        <xdr:cNvPr id="4" name="Chart 3">
          <a:extLst>
            <a:ext uri="{FF2B5EF4-FFF2-40B4-BE49-F238E27FC236}">
              <a16:creationId xmlns:a16="http://schemas.microsoft.com/office/drawing/2014/main" id="{6BCCC653-9773-034A-B60E-BB618600E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15680</xdr:colOff>
      <xdr:row>58</xdr:row>
      <xdr:rowOff>188147</xdr:rowOff>
    </xdr:from>
    <xdr:to>
      <xdr:col>13</xdr:col>
      <xdr:colOff>52917</xdr:colOff>
      <xdr:row>74</xdr:row>
      <xdr:rowOff>172468</xdr:rowOff>
    </xdr:to>
    <xdr:graphicFrame macro="">
      <xdr:nvGraphicFramePr>
        <xdr:cNvPr id="5" name="Chart 4">
          <a:extLst>
            <a:ext uri="{FF2B5EF4-FFF2-40B4-BE49-F238E27FC236}">
              <a16:creationId xmlns:a16="http://schemas.microsoft.com/office/drawing/2014/main" id="{B61B285B-E406-EC41-AADE-33F0D41137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154386</xdr:colOff>
      <xdr:row>42</xdr:row>
      <xdr:rowOff>104540</xdr:rowOff>
    </xdr:from>
    <xdr:to>
      <xdr:col>27</xdr:col>
      <xdr:colOff>154386</xdr:colOff>
      <xdr:row>45</xdr:row>
      <xdr:rowOff>23258</xdr:rowOff>
    </xdr:to>
    <xdr:sp macro="" textlink="">
      <xdr:nvSpPr>
        <xdr:cNvPr id="6" name="Rounded Rectangle 5">
          <a:extLst>
            <a:ext uri="{FF2B5EF4-FFF2-40B4-BE49-F238E27FC236}">
              <a16:creationId xmlns:a16="http://schemas.microsoft.com/office/drawing/2014/main" id="{A601AA1C-303D-414E-BEDE-0A75B3E7FF25}"/>
            </a:ext>
          </a:extLst>
        </xdr:cNvPr>
        <xdr:cNvSpPr/>
      </xdr:nvSpPr>
      <xdr:spPr>
        <a:xfrm>
          <a:off x="13032186" y="9553340"/>
          <a:ext cx="9664700" cy="426718"/>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gender profile per current individual rating</a:t>
          </a:r>
        </a:p>
      </xdr:txBody>
    </xdr:sp>
    <xdr:clientData/>
  </xdr:twoCellAnchor>
  <xdr:twoCellAnchor>
    <xdr:from>
      <xdr:col>1</xdr:col>
      <xdr:colOff>313580</xdr:colOff>
      <xdr:row>54</xdr:row>
      <xdr:rowOff>78396</xdr:rowOff>
    </xdr:from>
    <xdr:to>
      <xdr:col>13</xdr:col>
      <xdr:colOff>52917</xdr:colOff>
      <xdr:row>57</xdr:row>
      <xdr:rowOff>26458</xdr:rowOff>
    </xdr:to>
    <xdr:sp macro="" textlink="">
      <xdr:nvSpPr>
        <xdr:cNvPr id="7" name="Rounded Rectangle 6">
          <a:extLst>
            <a:ext uri="{FF2B5EF4-FFF2-40B4-BE49-F238E27FC236}">
              <a16:creationId xmlns:a16="http://schemas.microsoft.com/office/drawing/2014/main" id="{D0199D82-16F4-D547-A354-9D53E9C78273}"/>
            </a:ext>
          </a:extLst>
        </xdr:cNvPr>
        <xdr:cNvSpPr/>
      </xdr:nvSpPr>
      <xdr:spPr>
        <a:xfrm>
          <a:off x="491380" y="11762396"/>
          <a:ext cx="10534337" cy="557662"/>
        </a:xfrm>
        <a:prstGeom prst="roundRect">
          <a:avLst/>
        </a:prstGeom>
        <a:solidFill>
          <a:srgbClr val="B0E7FF"/>
        </a:solidFill>
        <a:ln w="12700" cap="flat" cmpd="sng" algn="ctr">
          <a:solidFill>
            <a:srgbClr val="B0E7FF"/>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24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age profile</a:t>
          </a:r>
        </a:p>
      </xdr:txBody>
    </xdr:sp>
    <xdr:clientData/>
  </xdr:twoCellAnchor>
  <xdr:twoCellAnchor>
    <xdr:from>
      <xdr:col>1</xdr:col>
      <xdr:colOff>313580</xdr:colOff>
      <xdr:row>28</xdr:row>
      <xdr:rowOff>31357</xdr:rowOff>
    </xdr:from>
    <xdr:to>
      <xdr:col>12</xdr:col>
      <xdr:colOff>899584</xdr:colOff>
      <xdr:row>31</xdr:row>
      <xdr:rowOff>-1</xdr:rowOff>
    </xdr:to>
    <xdr:sp macro="" textlink="">
      <xdr:nvSpPr>
        <xdr:cNvPr id="8" name="Rounded Rectangle 7">
          <a:extLst>
            <a:ext uri="{FF2B5EF4-FFF2-40B4-BE49-F238E27FC236}">
              <a16:creationId xmlns:a16="http://schemas.microsoft.com/office/drawing/2014/main" id="{D6AA65A3-4402-1446-806D-BE62F8E1A0D8}"/>
            </a:ext>
          </a:extLst>
        </xdr:cNvPr>
        <xdr:cNvSpPr/>
      </xdr:nvSpPr>
      <xdr:spPr>
        <a:xfrm>
          <a:off x="491380" y="6724257"/>
          <a:ext cx="10428504" cy="476642"/>
        </a:xfrm>
        <a:prstGeom prst="roundRect">
          <a:avLst/>
        </a:prstGeom>
        <a:solidFill>
          <a:srgbClr val="B0E7FF"/>
        </a:solidFill>
        <a:ln w="12700" cap="flat" cmpd="sng" algn="ctr">
          <a:solidFill>
            <a:srgbClr val="B0E7FF"/>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24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gender profile</a:t>
          </a:r>
        </a:p>
      </xdr:txBody>
    </xdr:sp>
    <xdr:clientData/>
  </xdr:twoCellAnchor>
  <xdr:twoCellAnchor>
    <xdr:from>
      <xdr:col>1</xdr:col>
      <xdr:colOff>317683</xdr:colOff>
      <xdr:row>78</xdr:row>
      <xdr:rowOff>14038</xdr:rowOff>
    </xdr:from>
    <xdr:to>
      <xdr:col>6</xdr:col>
      <xdr:colOff>940381</xdr:colOff>
      <xdr:row>79</xdr:row>
      <xdr:rowOff>106642</xdr:rowOff>
    </xdr:to>
    <xdr:sp macro="" textlink="">
      <xdr:nvSpPr>
        <xdr:cNvPr id="9" name="Rounded Rectangle 8">
          <a:extLst>
            <a:ext uri="{FF2B5EF4-FFF2-40B4-BE49-F238E27FC236}">
              <a16:creationId xmlns:a16="http://schemas.microsoft.com/office/drawing/2014/main" id="{4124EF7D-6FF8-6A45-824B-7E99435997A5}"/>
            </a:ext>
          </a:extLst>
        </xdr:cNvPr>
        <xdr:cNvSpPr/>
      </xdr:nvSpPr>
      <xdr:spPr>
        <a:xfrm>
          <a:off x="495483" y="16549438"/>
          <a:ext cx="4750198" cy="321204"/>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employees scored 1 by the manager</a:t>
          </a:r>
        </a:p>
      </xdr:txBody>
    </xdr:sp>
    <xdr:clientData/>
  </xdr:twoCellAnchor>
  <xdr:twoCellAnchor>
    <xdr:from>
      <xdr:col>1</xdr:col>
      <xdr:colOff>307309</xdr:colOff>
      <xdr:row>89</xdr:row>
      <xdr:rowOff>166198</xdr:rowOff>
    </xdr:from>
    <xdr:to>
      <xdr:col>6</xdr:col>
      <xdr:colOff>936351</xdr:colOff>
      <xdr:row>91</xdr:row>
      <xdr:rowOff>96946</xdr:rowOff>
    </xdr:to>
    <xdr:sp macro="" textlink="">
      <xdr:nvSpPr>
        <xdr:cNvPr id="10" name="Rounded Rectangle 9">
          <a:extLst>
            <a:ext uri="{FF2B5EF4-FFF2-40B4-BE49-F238E27FC236}">
              <a16:creationId xmlns:a16="http://schemas.microsoft.com/office/drawing/2014/main" id="{9C995478-AFD5-3340-B955-7DD9B20F4826}"/>
            </a:ext>
          </a:extLst>
        </xdr:cNvPr>
        <xdr:cNvSpPr/>
      </xdr:nvSpPr>
      <xdr:spPr>
        <a:xfrm>
          <a:off x="497809" y="18987598"/>
          <a:ext cx="4743842" cy="337148"/>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employees scored 2 by the manager</a:t>
          </a:r>
        </a:p>
      </xdr:txBody>
    </xdr:sp>
    <xdr:clientData/>
  </xdr:twoCellAnchor>
  <xdr:twoCellAnchor>
    <xdr:from>
      <xdr:col>1</xdr:col>
      <xdr:colOff>305554</xdr:colOff>
      <xdr:row>101</xdr:row>
      <xdr:rowOff>193165</xdr:rowOff>
    </xdr:from>
    <xdr:to>
      <xdr:col>7</xdr:col>
      <xdr:colOff>9695</xdr:colOff>
      <xdr:row>103</xdr:row>
      <xdr:rowOff>105373</xdr:rowOff>
    </xdr:to>
    <xdr:sp macro="" textlink="">
      <xdr:nvSpPr>
        <xdr:cNvPr id="11" name="Rounded Rectangle 10">
          <a:extLst>
            <a:ext uri="{FF2B5EF4-FFF2-40B4-BE49-F238E27FC236}">
              <a16:creationId xmlns:a16="http://schemas.microsoft.com/office/drawing/2014/main" id="{05C9154B-6097-584B-BD73-86178760D7F5}"/>
            </a:ext>
          </a:extLst>
        </xdr:cNvPr>
        <xdr:cNvSpPr/>
      </xdr:nvSpPr>
      <xdr:spPr>
        <a:xfrm>
          <a:off x="496054" y="21452965"/>
          <a:ext cx="4771441" cy="318608"/>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employees scored 3 by the manager</a:t>
          </a:r>
        </a:p>
      </xdr:txBody>
    </xdr:sp>
    <xdr:clientData/>
  </xdr:twoCellAnchor>
  <xdr:twoCellAnchor>
    <xdr:from>
      <xdr:col>1</xdr:col>
      <xdr:colOff>318598</xdr:colOff>
      <xdr:row>114</xdr:row>
      <xdr:rowOff>5258</xdr:rowOff>
    </xdr:from>
    <xdr:to>
      <xdr:col>6</xdr:col>
      <xdr:colOff>947640</xdr:colOff>
      <xdr:row>115</xdr:row>
      <xdr:rowOff>102546</xdr:rowOff>
    </xdr:to>
    <xdr:sp macro="" textlink="">
      <xdr:nvSpPr>
        <xdr:cNvPr id="12" name="Rounded Rectangle 11">
          <a:extLst>
            <a:ext uri="{FF2B5EF4-FFF2-40B4-BE49-F238E27FC236}">
              <a16:creationId xmlns:a16="http://schemas.microsoft.com/office/drawing/2014/main" id="{AB88EEDF-1074-134E-9887-2EF6677215CA}"/>
            </a:ext>
          </a:extLst>
        </xdr:cNvPr>
        <xdr:cNvSpPr/>
      </xdr:nvSpPr>
      <xdr:spPr>
        <a:xfrm>
          <a:off x="496398" y="23906658"/>
          <a:ext cx="4756542" cy="300488"/>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employees scored 4 by the manager</a:t>
          </a:r>
        </a:p>
      </xdr:txBody>
    </xdr:sp>
    <xdr:clientData/>
  </xdr:twoCellAnchor>
  <xdr:twoCellAnchor>
    <xdr:from>
      <xdr:col>15</xdr:col>
      <xdr:colOff>147352</xdr:colOff>
      <xdr:row>45</xdr:row>
      <xdr:rowOff>170070</xdr:rowOff>
    </xdr:from>
    <xdr:to>
      <xdr:col>27</xdr:col>
      <xdr:colOff>158775</xdr:colOff>
      <xdr:row>76</xdr:row>
      <xdr:rowOff>116409</xdr:rowOff>
    </xdr:to>
    <xdr:graphicFrame macro="">
      <xdr:nvGraphicFramePr>
        <xdr:cNvPr id="13" name="Chart 12">
          <a:extLst>
            <a:ext uri="{FF2B5EF4-FFF2-40B4-BE49-F238E27FC236}">
              <a16:creationId xmlns:a16="http://schemas.microsoft.com/office/drawing/2014/main" id="{CF6E00E6-042E-4541-97E2-6409A6CD8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275339</xdr:colOff>
      <xdr:row>42</xdr:row>
      <xdr:rowOff>111260</xdr:rowOff>
    </xdr:from>
    <xdr:to>
      <xdr:col>39</xdr:col>
      <xdr:colOff>73184</xdr:colOff>
      <xdr:row>45</xdr:row>
      <xdr:rowOff>35434</xdr:rowOff>
    </xdr:to>
    <xdr:sp macro="" textlink="">
      <xdr:nvSpPr>
        <xdr:cNvPr id="14" name="Rounded Rectangle 13">
          <a:extLst>
            <a:ext uri="{FF2B5EF4-FFF2-40B4-BE49-F238E27FC236}">
              <a16:creationId xmlns:a16="http://schemas.microsoft.com/office/drawing/2014/main" id="{FD005B21-4D12-0848-ACFA-67B1874487CC}"/>
            </a:ext>
          </a:extLst>
        </xdr:cNvPr>
        <xdr:cNvSpPr/>
      </xdr:nvSpPr>
      <xdr:spPr>
        <a:xfrm>
          <a:off x="23186139" y="9560060"/>
          <a:ext cx="9322845" cy="432174"/>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gender profile per current manager rating</a:t>
          </a:r>
        </a:p>
      </xdr:txBody>
    </xdr:sp>
    <xdr:clientData/>
  </xdr:twoCellAnchor>
  <xdr:twoCellAnchor>
    <xdr:from>
      <xdr:col>29</xdr:col>
      <xdr:colOff>243890</xdr:colOff>
      <xdr:row>45</xdr:row>
      <xdr:rowOff>170071</xdr:rowOff>
    </xdr:from>
    <xdr:to>
      <xdr:col>39</xdr:col>
      <xdr:colOff>53158</xdr:colOff>
      <xdr:row>76</xdr:row>
      <xdr:rowOff>116410</xdr:rowOff>
    </xdr:to>
    <xdr:graphicFrame macro="">
      <xdr:nvGraphicFramePr>
        <xdr:cNvPr id="15" name="Chart 14">
          <a:extLst>
            <a:ext uri="{FF2B5EF4-FFF2-40B4-BE49-F238E27FC236}">
              <a16:creationId xmlns:a16="http://schemas.microsoft.com/office/drawing/2014/main" id="{38A3E301-BDE5-3043-B92F-2FC0E347A0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172638</xdr:colOff>
      <xdr:row>78</xdr:row>
      <xdr:rowOff>222161</xdr:rowOff>
    </xdr:from>
    <xdr:to>
      <xdr:col>27</xdr:col>
      <xdr:colOff>172638</xdr:colOff>
      <xdr:row>80</xdr:row>
      <xdr:rowOff>187429</xdr:rowOff>
    </xdr:to>
    <xdr:sp macro="" textlink="">
      <xdr:nvSpPr>
        <xdr:cNvPr id="16" name="Rounded Rectangle 15">
          <a:extLst>
            <a:ext uri="{FF2B5EF4-FFF2-40B4-BE49-F238E27FC236}">
              <a16:creationId xmlns:a16="http://schemas.microsoft.com/office/drawing/2014/main" id="{EDCB575C-05BF-704E-93E3-337A54FD9A5F}"/>
            </a:ext>
          </a:extLst>
        </xdr:cNvPr>
        <xdr:cNvSpPr/>
      </xdr:nvSpPr>
      <xdr:spPr>
        <a:xfrm>
          <a:off x="13050438" y="16757561"/>
          <a:ext cx="9664700" cy="422468"/>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demographic profile per current individual rating</a:t>
          </a:r>
        </a:p>
      </xdr:txBody>
    </xdr:sp>
    <xdr:clientData/>
  </xdr:twoCellAnchor>
  <xdr:twoCellAnchor>
    <xdr:from>
      <xdr:col>29</xdr:col>
      <xdr:colOff>200054</xdr:colOff>
      <xdr:row>78</xdr:row>
      <xdr:rowOff>233449</xdr:rowOff>
    </xdr:from>
    <xdr:to>
      <xdr:col>39</xdr:col>
      <xdr:colOff>101600</xdr:colOff>
      <xdr:row>80</xdr:row>
      <xdr:rowOff>187429</xdr:rowOff>
    </xdr:to>
    <xdr:sp macro="" textlink="">
      <xdr:nvSpPr>
        <xdr:cNvPr id="17" name="Rounded Rectangle 16">
          <a:extLst>
            <a:ext uri="{FF2B5EF4-FFF2-40B4-BE49-F238E27FC236}">
              <a16:creationId xmlns:a16="http://schemas.microsoft.com/office/drawing/2014/main" id="{83EFE379-3EC9-F743-9A13-FE04930860AB}"/>
            </a:ext>
          </a:extLst>
        </xdr:cNvPr>
        <xdr:cNvSpPr/>
      </xdr:nvSpPr>
      <xdr:spPr>
        <a:xfrm>
          <a:off x="23110854" y="16768849"/>
          <a:ext cx="9426546" cy="411180"/>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demographic profile per current manager rating</a:t>
          </a:r>
        </a:p>
      </xdr:txBody>
    </xdr:sp>
    <xdr:clientData/>
  </xdr:twoCellAnchor>
  <xdr:twoCellAnchor>
    <xdr:from>
      <xdr:col>7</xdr:col>
      <xdr:colOff>940330</xdr:colOff>
      <xdr:row>78</xdr:row>
      <xdr:rowOff>40813</xdr:rowOff>
    </xdr:from>
    <xdr:to>
      <xdr:col>12</xdr:col>
      <xdr:colOff>935493</xdr:colOff>
      <xdr:row>79</xdr:row>
      <xdr:rowOff>126030</xdr:rowOff>
    </xdr:to>
    <xdr:sp macro="" textlink="">
      <xdr:nvSpPr>
        <xdr:cNvPr id="18" name="Rounded Rectangle 17">
          <a:extLst>
            <a:ext uri="{FF2B5EF4-FFF2-40B4-BE49-F238E27FC236}">
              <a16:creationId xmlns:a16="http://schemas.microsoft.com/office/drawing/2014/main" id="{105A770F-1F5E-8246-8593-A5A54F44899C}"/>
            </a:ext>
          </a:extLst>
        </xdr:cNvPr>
        <xdr:cNvSpPr/>
      </xdr:nvSpPr>
      <xdr:spPr>
        <a:xfrm>
          <a:off x="6198130" y="16576213"/>
          <a:ext cx="4757663" cy="313817"/>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employees scored 1 by themselves</a:t>
          </a:r>
        </a:p>
      </xdr:txBody>
    </xdr:sp>
    <xdr:clientData/>
  </xdr:twoCellAnchor>
  <xdr:twoCellAnchor>
    <xdr:from>
      <xdr:col>7</xdr:col>
      <xdr:colOff>940420</xdr:colOff>
      <xdr:row>89</xdr:row>
      <xdr:rowOff>178131</xdr:rowOff>
    </xdr:from>
    <xdr:to>
      <xdr:col>12</xdr:col>
      <xdr:colOff>944542</xdr:colOff>
      <xdr:row>91</xdr:row>
      <xdr:rowOff>96945</xdr:rowOff>
    </xdr:to>
    <xdr:sp macro="" textlink="">
      <xdr:nvSpPr>
        <xdr:cNvPr id="19" name="Rounded Rectangle 18">
          <a:extLst>
            <a:ext uri="{FF2B5EF4-FFF2-40B4-BE49-F238E27FC236}">
              <a16:creationId xmlns:a16="http://schemas.microsoft.com/office/drawing/2014/main" id="{80ABD01C-8B0A-3345-AB3E-7B11EECA3560}"/>
            </a:ext>
          </a:extLst>
        </xdr:cNvPr>
        <xdr:cNvSpPr/>
      </xdr:nvSpPr>
      <xdr:spPr>
        <a:xfrm>
          <a:off x="6198220" y="18999531"/>
          <a:ext cx="4766622" cy="325214"/>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employees scored 2 by the themselves</a:t>
          </a:r>
        </a:p>
      </xdr:txBody>
    </xdr:sp>
    <xdr:clientData/>
  </xdr:twoCellAnchor>
  <xdr:twoCellAnchor>
    <xdr:from>
      <xdr:col>7</xdr:col>
      <xdr:colOff>943666</xdr:colOff>
      <xdr:row>101</xdr:row>
      <xdr:rowOff>196761</xdr:rowOff>
    </xdr:from>
    <xdr:to>
      <xdr:col>12</xdr:col>
      <xdr:colOff>940382</xdr:colOff>
      <xdr:row>103</xdr:row>
      <xdr:rowOff>106641</xdr:rowOff>
    </xdr:to>
    <xdr:sp macro="" textlink="">
      <xdr:nvSpPr>
        <xdr:cNvPr id="20" name="Rounded Rectangle 19">
          <a:extLst>
            <a:ext uri="{FF2B5EF4-FFF2-40B4-BE49-F238E27FC236}">
              <a16:creationId xmlns:a16="http://schemas.microsoft.com/office/drawing/2014/main" id="{9793D6C5-1D23-2946-A257-BE60ACDFC73A}"/>
            </a:ext>
          </a:extLst>
        </xdr:cNvPr>
        <xdr:cNvSpPr/>
      </xdr:nvSpPr>
      <xdr:spPr>
        <a:xfrm>
          <a:off x="6201466" y="21456561"/>
          <a:ext cx="4759216" cy="316280"/>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employees scored 3 by the themselves</a:t>
          </a:r>
        </a:p>
      </xdr:txBody>
    </xdr:sp>
    <xdr:clientData/>
  </xdr:twoCellAnchor>
  <xdr:twoCellAnchor>
    <xdr:from>
      <xdr:col>7</xdr:col>
      <xdr:colOff>942015</xdr:colOff>
      <xdr:row>114</xdr:row>
      <xdr:rowOff>21431</xdr:rowOff>
    </xdr:from>
    <xdr:to>
      <xdr:col>12</xdr:col>
      <xdr:colOff>946137</xdr:colOff>
      <xdr:row>115</xdr:row>
      <xdr:rowOff>116334</xdr:rowOff>
    </xdr:to>
    <xdr:sp macro="" textlink="">
      <xdr:nvSpPr>
        <xdr:cNvPr id="21" name="Rounded Rectangle 20">
          <a:extLst>
            <a:ext uri="{FF2B5EF4-FFF2-40B4-BE49-F238E27FC236}">
              <a16:creationId xmlns:a16="http://schemas.microsoft.com/office/drawing/2014/main" id="{1609C0D9-5A66-E94B-B134-AC1629D9C05D}"/>
            </a:ext>
          </a:extLst>
        </xdr:cNvPr>
        <xdr:cNvSpPr/>
      </xdr:nvSpPr>
      <xdr:spPr>
        <a:xfrm>
          <a:off x="6199815" y="23922831"/>
          <a:ext cx="4766622" cy="298103"/>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employees scored 4 by the manager</a:t>
          </a:r>
        </a:p>
      </xdr:txBody>
    </xdr:sp>
    <xdr:clientData/>
  </xdr:twoCellAnchor>
  <xdr:twoCellAnchor>
    <xdr:from>
      <xdr:col>15</xdr:col>
      <xdr:colOff>160240</xdr:colOff>
      <xdr:row>81</xdr:row>
      <xdr:rowOff>142351</xdr:rowOff>
    </xdr:from>
    <xdr:to>
      <xdr:col>27</xdr:col>
      <xdr:colOff>171663</xdr:colOff>
      <xdr:row>110</xdr:row>
      <xdr:rowOff>187444</xdr:rowOff>
    </xdr:to>
    <xdr:graphicFrame macro="">
      <xdr:nvGraphicFramePr>
        <xdr:cNvPr id="22" name="Chart 21">
          <a:extLst>
            <a:ext uri="{FF2B5EF4-FFF2-40B4-BE49-F238E27FC236}">
              <a16:creationId xmlns:a16="http://schemas.microsoft.com/office/drawing/2014/main" id="{EA898F85-CCBF-7744-81A7-222CEA3F0A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29</xdr:col>
      <xdr:colOff>186699</xdr:colOff>
      <xdr:row>81</xdr:row>
      <xdr:rowOff>168809</xdr:rowOff>
    </xdr:from>
    <xdr:to>
      <xdr:col>39</xdr:col>
      <xdr:colOff>84668</xdr:colOff>
      <xdr:row>111</xdr:row>
      <xdr:rowOff>17141</xdr:rowOff>
    </xdr:to>
    <xdr:graphicFrame macro="">
      <xdr:nvGraphicFramePr>
        <xdr:cNvPr id="23" name="Chart 22">
          <a:extLst>
            <a:ext uri="{FF2B5EF4-FFF2-40B4-BE49-F238E27FC236}">
              <a16:creationId xmlns:a16="http://schemas.microsoft.com/office/drawing/2014/main" id="{891D9B09-BF6C-804B-A0DF-30F2D60FB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170767</xdr:colOff>
      <xdr:row>113</xdr:row>
      <xdr:rowOff>63176</xdr:rowOff>
    </xdr:from>
    <xdr:to>
      <xdr:col>27</xdr:col>
      <xdr:colOff>170767</xdr:colOff>
      <xdr:row>115</xdr:row>
      <xdr:rowOff>191244</xdr:rowOff>
    </xdr:to>
    <xdr:sp macro="" textlink="">
      <xdr:nvSpPr>
        <xdr:cNvPr id="24" name="Rounded Rectangle 23">
          <a:extLst>
            <a:ext uri="{FF2B5EF4-FFF2-40B4-BE49-F238E27FC236}">
              <a16:creationId xmlns:a16="http://schemas.microsoft.com/office/drawing/2014/main" id="{D19ECD48-AFAA-2546-A1FC-66F179076235}"/>
            </a:ext>
          </a:extLst>
        </xdr:cNvPr>
        <xdr:cNvSpPr/>
      </xdr:nvSpPr>
      <xdr:spPr>
        <a:xfrm>
          <a:off x="13048567" y="23761376"/>
          <a:ext cx="9664700" cy="534468"/>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age profile per current individual rating</a:t>
          </a:r>
        </a:p>
      </xdr:txBody>
    </xdr:sp>
    <xdr:clientData/>
  </xdr:twoCellAnchor>
  <xdr:twoCellAnchor>
    <xdr:from>
      <xdr:col>29</xdr:col>
      <xdr:colOff>186268</xdr:colOff>
      <xdr:row>113</xdr:row>
      <xdr:rowOff>91397</xdr:rowOff>
    </xdr:from>
    <xdr:to>
      <xdr:col>39</xdr:col>
      <xdr:colOff>101601</xdr:colOff>
      <xdr:row>115</xdr:row>
      <xdr:rowOff>193007</xdr:rowOff>
    </xdr:to>
    <xdr:sp macro="" textlink="">
      <xdr:nvSpPr>
        <xdr:cNvPr id="25" name="Rounded Rectangle 24">
          <a:extLst>
            <a:ext uri="{FF2B5EF4-FFF2-40B4-BE49-F238E27FC236}">
              <a16:creationId xmlns:a16="http://schemas.microsoft.com/office/drawing/2014/main" id="{F769615D-1CFC-E64B-8DCB-AD35397FAA1A}"/>
            </a:ext>
          </a:extLst>
        </xdr:cNvPr>
        <xdr:cNvSpPr/>
      </xdr:nvSpPr>
      <xdr:spPr>
        <a:xfrm>
          <a:off x="23097068" y="23789597"/>
          <a:ext cx="9440333" cy="508010"/>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Total age profile per current manager rating</a:t>
          </a:r>
        </a:p>
      </xdr:txBody>
    </xdr:sp>
    <xdr:clientData/>
  </xdr:twoCellAnchor>
  <xdr:twoCellAnchor>
    <xdr:from>
      <xdr:col>15</xdr:col>
      <xdr:colOff>145214</xdr:colOff>
      <xdr:row>116</xdr:row>
      <xdr:rowOff>125418</xdr:rowOff>
    </xdr:from>
    <xdr:to>
      <xdr:col>27</xdr:col>
      <xdr:colOff>156637</xdr:colOff>
      <xdr:row>146</xdr:row>
      <xdr:rowOff>71757</xdr:rowOff>
    </xdr:to>
    <xdr:graphicFrame macro="">
      <xdr:nvGraphicFramePr>
        <xdr:cNvPr id="26" name="Chart 25">
          <a:extLst>
            <a:ext uri="{FF2B5EF4-FFF2-40B4-BE49-F238E27FC236}">
              <a16:creationId xmlns:a16="http://schemas.microsoft.com/office/drawing/2014/main" id="{140BFE9A-690F-4340-AB63-41026AB13D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190724</xdr:colOff>
      <xdr:row>116</xdr:row>
      <xdr:rowOff>134945</xdr:rowOff>
    </xdr:from>
    <xdr:to>
      <xdr:col>39</xdr:col>
      <xdr:colOff>101601</xdr:colOff>
      <xdr:row>146</xdr:row>
      <xdr:rowOff>81284</xdr:rowOff>
    </xdr:to>
    <xdr:graphicFrame macro="">
      <xdr:nvGraphicFramePr>
        <xdr:cNvPr id="27" name="Chart 26">
          <a:extLst>
            <a:ext uri="{FF2B5EF4-FFF2-40B4-BE49-F238E27FC236}">
              <a16:creationId xmlns:a16="http://schemas.microsoft.com/office/drawing/2014/main" id="{EBB75E88-3BA6-8E4A-97D2-8BED988B5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92868</xdr:colOff>
      <xdr:row>1</xdr:row>
      <xdr:rowOff>196760</xdr:rowOff>
    </xdr:from>
    <xdr:to>
      <xdr:col>39</xdr:col>
      <xdr:colOff>50799</xdr:colOff>
      <xdr:row>5</xdr:row>
      <xdr:rowOff>48602</xdr:rowOff>
    </xdr:to>
    <xdr:sp macro="" textlink="">
      <xdr:nvSpPr>
        <xdr:cNvPr id="28" name="Rounded Rectangle 27">
          <a:extLst>
            <a:ext uri="{FF2B5EF4-FFF2-40B4-BE49-F238E27FC236}">
              <a16:creationId xmlns:a16="http://schemas.microsoft.com/office/drawing/2014/main" id="{1BFCE053-60B3-934D-819F-F364CE1ADE3A}"/>
            </a:ext>
          </a:extLst>
        </xdr:cNvPr>
        <xdr:cNvSpPr/>
      </xdr:nvSpPr>
      <xdr:spPr>
        <a:xfrm>
          <a:off x="12970668" y="1873160"/>
          <a:ext cx="19515931" cy="563042"/>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Final rating for current period per business unit</a:t>
          </a:r>
        </a:p>
      </xdr:txBody>
    </xdr:sp>
    <xdr:clientData/>
  </xdr:twoCellAnchor>
  <xdr:twoCellAnchor>
    <xdr:from>
      <xdr:col>15</xdr:col>
      <xdr:colOff>71549</xdr:colOff>
      <xdr:row>6</xdr:row>
      <xdr:rowOff>120152</xdr:rowOff>
    </xdr:from>
    <xdr:to>
      <xdr:col>39</xdr:col>
      <xdr:colOff>16933</xdr:colOff>
      <xdr:row>38</xdr:row>
      <xdr:rowOff>82142</xdr:rowOff>
    </xdr:to>
    <xdr:graphicFrame macro="">
      <xdr:nvGraphicFramePr>
        <xdr:cNvPr id="29" name="Chart 28">
          <a:extLst>
            <a:ext uri="{FF2B5EF4-FFF2-40B4-BE49-F238E27FC236}">
              <a16:creationId xmlns:a16="http://schemas.microsoft.com/office/drawing/2014/main" id="{4216941C-9C38-4B46-AC33-92662EA9BE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176134</xdr:colOff>
      <xdr:row>148</xdr:row>
      <xdr:rowOff>144921</xdr:rowOff>
    </xdr:from>
    <xdr:to>
      <xdr:col>39</xdr:col>
      <xdr:colOff>169334</xdr:colOff>
      <xdr:row>151</xdr:row>
      <xdr:rowOff>69789</xdr:rowOff>
    </xdr:to>
    <xdr:sp macro="" textlink="">
      <xdr:nvSpPr>
        <xdr:cNvPr id="30" name="Rounded Rectangle 29">
          <a:extLst>
            <a:ext uri="{FF2B5EF4-FFF2-40B4-BE49-F238E27FC236}">
              <a16:creationId xmlns:a16="http://schemas.microsoft.com/office/drawing/2014/main" id="{9C9212B1-E80D-8446-B7DC-CE44472E30AC}"/>
            </a:ext>
          </a:extLst>
        </xdr:cNvPr>
        <xdr:cNvSpPr/>
      </xdr:nvSpPr>
      <xdr:spPr>
        <a:xfrm>
          <a:off x="13053934" y="31005921"/>
          <a:ext cx="19551200" cy="534468"/>
        </a:xfrm>
        <a:prstGeom prst="roundRect">
          <a:avLst/>
        </a:prstGeom>
        <a:solidFill>
          <a:srgbClr val="B0E7FF"/>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rgbClr val="31216B"/>
              </a:solidFill>
              <a:effectLst/>
              <a:uLnTx/>
              <a:uFillTx/>
              <a:latin typeface="Arial" panose="020B0604020202020204" pitchFamily="34" charset="0"/>
              <a:ea typeface="Roboto"/>
              <a:cs typeface="Arial" panose="020B0604020202020204" pitchFamily="34" charset="0"/>
            </a:rPr>
            <a:t>Final ratings for organization</a:t>
          </a:r>
        </a:p>
      </xdr:txBody>
    </xdr:sp>
    <xdr:clientData/>
  </xdr:twoCellAnchor>
  <xdr:twoCellAnchor>
    <xdr:from>
      <xdr:col>15</xdr:col>
      <xdr:colOff>148165</xdr:colOff>
      <xdr:row>152</xdr:row>
      <xdr:rowOff>21166</xdr:rowOff>
    </xdr:from>
    <xdr:to>
      <xdr:col>39</xdr:col>
      <xdr:colOff>101600</xdr:colOff>
      <xdr:row>182</xdr:row>
      <xdr:rowOff>177800</xdr:rowOff>
    </xdr:to>
    <xdr:graphicFrame macro="">
      <xdr:nvGraphicFramePr>
        <xdr:cNvPr id="31" name="Chart 30">
          <a:extLst>
            <a:ext uri="{FF2B5EF4-FFF2-40B4-BE49-F238E27FC236}">
              <a16:creationId xmlns:a16="http://schemas.microsoft.com/office/drawing/2014/main" id="{6E08C319-5792-8540-AF0E-84582BBD7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25400</xdr:colOff>
      <xdr:row>0</xdr:row>
      <xdr:rowOff>1374776</xdr:rowOff>
    </xdr:from>
    <xdr:to>
      <xdr:col>38</xdr:col>
      <xdr:colOff>939800</xdr:colOff>
      <xdr:row>0</xdr:row>
      <xdr:rowOff>1374776</xdr:rowOff>
    </xdr:to>
    <xdr:cxnSp macro="">
      <xdr:nvCxnSpPr>
        <xdr:cNvPr id="32" name="Straight Connector 31">
          <a:extLst>
            <a:ext uri="{FF2B5EF4-FFF2-40B4-BE49-F238E27FC236}">
              <a16:creationId xmlns:a16="http://schemas.microsoft.com/office/drawing/2014/main" id="{94D699FD-25C1-2D4F-B820-189399517C18}"/>
            </a:ext>
          </a:extLst>
        </xdr:cNvPr>
        <xdr:cNvCxnSpPr/>
      </xdr:nvCxnSpPr>
      <xdr:spPr>
        <a:xfrm>
          <a:off x="520700" y="1374776"/>
          <a:ext cx="31902400" cy="0"/>
        </a:xfrm>
        <a:prstGeom prst="line">
          <a:avLst/>
        </a:prstGeom>
        <a:noFill/>
        <a:ln w="38100" cap="flat" cmpd="sng" algn="ctr">
          <a:solidFill>
            <a:srgbClr val="31216B"/>
          </a:solidFill>
          <a:prstDash val="solid"/>
          <a:miter lim="800000"/>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heets">
    <a:dk1>
      <a:srgbClr val="31216B"/>
    </a:dk1>
    <a:lt1>
      <a:srgbClr val="FFFFFF"/>
    </a:lt1>
    <a:dk2>
      <a:srgbClr val="31216B"/>
    </a:dk2>
    <a:lt2>
      <a:srgbClr val="FFFFFF"/>
    </a:lt2>
    <a:accent1>
      <a:srgbClr val="B0E7FF"/>
    </a:accent1>
    <a:accent2>
      <a:srgbClr val="BEBEFF"/>
    </a:accent2>
    <a:accent3>
      <a:srgbClr val="8BD4DB"/>
    </a:accent3>
    <a:accent4>
      <a:srgbClr val="FFD38F"/>
    </a:accent4>
    <a:accent5>
      <a:srgbClr val="FABE9F"/>
    </a:accent5>
    <a:accent6>
      <a:srgbClr val="FFD0D4"/>
    </a:accent6>
    <a:hlink>
      <a:srgbClr val="1EBBF0"/>
    </a:hlink>
    <a:folHlink>
      <a:srgbClr val="1EBBF0"/>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26EAC-E838-D049-8D09-6171A281BFF7}">
  <dimension ref="A1:S992"/>
  <sheetViews>
    <sheetView showGridLines="0" tabSelected="1" workbookViewId="0">
      <selection activeCell="E7" sqref="E7"/>
    </sheetView>
  </sheetViews>
  <sheetFormatPr baseColWidth="10" defaultColWidth="13.83203125" defaultRowHeight="15" customHeight="1"/>
  <cols>
    <col min="1" max="1" width="5.83203125" style="5" customWidth="1"/>
    <col min="2" max="2" width="33.1640625" style="5" customWidth="1"/>
    <col min="3" max="3" width="145.6640625" style="5" customWidth="1"/>
    <col min="4" max="7" width="12.6640625" style="5" customWidth="1"/>
    <col min="8" max="8" width="4.1640625" style="5" customWidth="1"/>
    <col min="9" max="20" width="12.6640625" style="5" customWidth="1"/>
    <col min="21" max="26" width="11" style="5" customWidth="1"/>
    <col min="27" max="16384" width="13.83203125" style="5"/>
  </cols>
  <sheetData>
    <row r="1" spans="1:19" ht="110" customHeight="1">
      <c r="A1" s="1"/>
      <c r="B1" s="1"/>
      <c r="C1" s="1"/>
      <c r="D1" s="1"/>
      <c r="E1" s="1"/>
      <c r="F1" s="1"/>
      <c r="G1" s="1"/>
      <c r="H1" s="1"/>
      <c r="I1" s="1"/>
      <c r="J1" s="1"/>
      <c r="K1" s="1"/>
      <c r="L1" s="1"/>
      <c r="M1" s="1"/>
      <c r="N1" s="1"/>
      <c r="O1" s="1"/>
      <c r="P1" s="1"/>
      <c r="Q1" s="1"/>
      <c r="R1" s="1"/>
      <c r="S1" s="1"/>
    </row>
    <row r="2" spans="1:19" ht="62" customHeight="1">
      <c r="A2" s="6"/>
      <c r="B2" s="127" t="s">
        <v>0</v>
      </c>
      <c r="C2" s="127"/>
    </row>
    <row r="3" spans="1:19" ht="24" customHeight="1" thickBot="1">
      <c r="A3" s="6"/>
      <c r="B3" s="7"/>
      <c r="C3" s="8"/>
    </row>
    <row r="4" spans="1:19" ht="5" customHeight="1" thickTop="1">
      <c r="A4" s="6"/>
      <c r="B4" s="9"/>
      <c r="C4" s="10"/>
    </row>
    <row r="5" spans="1:19" ht="50" customHeight="1" thickBot="1">
      <c r="A5" s="6"/>
      <c r="B5" s="11" t="s">
        <v>1</v>
      </c>
      <c r="C5" s="12" t="s">
        <v>2</v>
      </c>
    </row>
    <row r="6" spans="1:19" ht="6" customHeight="1" thickTop="1">
      <c r="A6" s="6"/>
      <c r="B6" s="13"/>
      <c r="C6" s="14"/>
    </row>
    <row r="7" spans="1:19" ht="30" customHeight="1">
      <c r="A7" s="6"/>
      <c r="B7" s="128" t="s">
        <v>3</v>
      </c>
      <c r="C7" s="15" t="s">
        <v>117</v>
      </c>
    </row>
    <row r="8" spans="1:19" ht="30" customHeight="1">
      <c r="A8" s="6"/>
      <c r="B8" s="129"/>
      <c r="C8" s="14" t="s">
        <v>14</v>
      </c>
    </row>
    <row r="9" spans="1:19" ht="30" customHeight="1">
      <c r="A9" s="6"/>
      <c r="B9" s="129"/>
      <c r="C9" s="15" t="s">
        <v>15</v>
      </c>
    </row>
    <row r="10" spans="1:19" ht="30" customHeight="1" thickBot="1"/>
    <row r="11" spans="1:19" ht="25" customHeight="1" thickBot="1">
      <c r="A11" s="6"/>
      <c r="B11" s="130" t="s">
        <v>4</v>
      </c>
      <c r="C11" s="131"/>
    </row>
    <row r="12" spans="1:19" ht="36" customHeight="1">
      <c r="A12" s="6"/>
      <c r="B12" s="16" t="s">
        <v>5</v>
      </c>
      <c r="C12" s="17" t="s">
        <v>6</v>
      </c>
    </row>
    <row r="13" spans="1:19" ht="36" customHeight="1">
      <c r="A13" s="6"/>
      <c r="B13" s="18" t="s">
        <v>7</v>
      </c>
      <c r="C13" s="19" t="s">
        <v>8</v>
      </c>
    </row>
    <row r="14" spans="1:19" ht="36" customHeight="1">
      <c r="A14" s="6"/>
      <c r="B14" s="18" t="s">
        <v>9</v>
      </c>
      <c r="C14" s="19" t="s">
        <v>10</v>
      </c>
    </row>
    <row r="15" spans="1:19" ht="36" customHeight="1" thickBot="1">
      <c r="A15" s="6"/>
      <c r="B15" s="20" t="s">
        <v>11</v>
      </c>
      <c r="C15" s="21" t="s">
        <v>12</v>
      </c>
    </row>
    <row r="16" spans="1:19" ht="15.75" customHeight="1">
      <c r="A16" s="6"/>
      <c r="B16" s="6"/>
      <c r="C16" s="6"/>
    </row>
    <row r="17" spans="1:8" ht="15.75" customHeight="1" thickBot="1">
      <c r="A17" s="6"/>
      <c r="B17" s="6"/>
      <c r="C17" s="6"/>
    </row>
    <row r="18" spans="1:8" ht="69" customHeight="1">
      <c r="A18" s="6"/>
      <c r="B18" s="132" t="s">
        <v>13</v>
      </c>
      <c r="C18" s="133"/>
    </row>
    <row r="19" spans="1:8" ht="3" customHeight="1" thickBot="1">
      <c r="A19" s="6"/>
      <c r="B19" s="2"/>
      <c r="C19" s="3"/>
    </row>
    <row r="20" spans="1:8" ht="17" customHeight="1">
      <c r="A20" s="6"/>
      <c r="B20" s="4"/>
      <c r="C20" s="4"/>
    </row>
    <row r="21" spans="1:8" ht="15.75" customHeight="1">
      <c r="A21" s="6"/>
      <c r="B21" s="6"/>
      <c r="C21" s="6"/>
    </row>
    <row r="22" spans="1:8" ht="15.75" customHeight="1">
      <c r="A22" s="6"/>
    </row>
    <row r="23" spans="1:8" ht="50" customHeight="1">
      <c r="A23" s="6"/>
      <c r="B23" s="134"/>
      <c r="C23" s="134"/>
      <c r="D23" s="22"/>
      <c r="E23" s="22"/>
      <c r="F23" s="22"/>
      <c r="G23" s="22"/>
      <c r="H23" s="22"/>
    </row>
    <row r="24" spans="1:8" ht="15.75" customHeight="1">
      <c r="A24" s="6"/>
      <c r="B24" s="6"/>
      <c r="C24" s="6"/>
    </row>
    <row r="25" spans="1:8" ht="49" customHeight="1">
      <c r="A25" s="6"/>
      <c r="B25" s="126"/>
      <c r="C25" s="126"/>
      <c r="D25" s="126"/>
      <c r="E25" s="126"/>
    </row>
    <row r="26" spans="1:8" ht="15.75" customHeight="1">
      <c r="B26" s="126"/>
      <c r="C26" s="126"/>
      <c r="D26" s="126"/>
      <c r="E26" s="126"/>
    </row>
    <row r="27" spans="1:8" ht="15.75" customHeight="1">
      <c r="B27" s="126"/>
      <c r="C27" s="126"/>
      <c r="D27" s="126"/>
      <c r="E27" s="126"/>
    </row>
    <row r="28" spans="1:8" ht="15.75" customHeight="1"/>
    <row r="29" spans="1:8" ht="49" customHeight="1">
      <c r="C29" s="126"/>
      <c r="D29" s="126"/>
      <c r="E29" s="126"/>
    </row>
    <row r="30" spans="1:8" ht="15.75" customHeight="1">
      <c r="C30" s="126"/>
      <c r="D30" s="126"/>
      <c r="E30" s="126"/>
    </row>
    <row r="31" spans="1:8" ht="15.75" customHeight="1">
      <c r="C31" s="126"/>
      <c r="D31" s="126"/>
      <c r="E31" s="126"/>
    </row>
    <row r="32" spans="1:8" ht="15.75" customHeight="1"/>
    <row r="33" s="5" customFormat="1" ht="15.75" customHeight="1"/>
    <row r="34" s="5" customFormat="1" ht="15.75" customHeight="1"/>
    <row r="35" s="5" customFormat="1" ht="15.75" customHeight="1"/>
    <row r="36" s="5" customFormat="1" ht="15.75" customHeight="1"/>
    <row r="37" s="5" customFormat="1" ht="15.75" customHeight="1"/>
    <row r="38" s="5" customFormat="1" ht="15.75" customHeight="1"/>
    <row r="39" s="5" customFormat="1" ht="15.75" customHeight="1"/>
    <row r="40" s="5" customFormat="1" ht="15.75" customHeight="1"/>
    <row r="41" s="5" customFormat="1" ht="15.75" customHeight="1"/>
    <row r="42" s="5" customFormat="1" ht="15.75" customHeight="1"/>
    <row r="43" s="5" customFormat="1" ht="15.75" customHeight="1"/>
    <row r="44" s="5" customFormat="1" ht="15.75" customHeight="1"/>
    <row r="45" s="5" customFormat="1" ht="15.75" customHeight="1"/>
    <row r="46" s="5" customFormat="1" ht="15.75" customHeight="1"/>
    <row r="47" s="5" customFormat="1" ht="15.75" customHeight="1"/>
    <row r="48" s="5" customFormat="1" ht="15.75" customHeight="1"/>
    <row r="49" s="5" customFormat="1" ht="15.75" customHeight="1"/>
    <row r="50" s="5" customFormat="1" ht="15.75" customHeight="1"/>
    <row r="51" s="5" customFormat="1" ht="15.75" customHeight="1"/>
    <row r="52" s="5" customFormat="1" ht="15.75" customHeight="1"/>
    <row r="53" s="5" customFormat="1" ht="15.75" customHeight="1"/>
    <row r="54" s="5" customFormat="1" ht="15.75" customHeight="1"/>
    <row r="55" s="5" customFormat="1" ht="15.75" customHeight="1"/>
    <row r="56" s="5" customFormat="1" ht="15.75" customHeight="1"/>
    <row r="57" s="5" customFormat="1" ht="15.75" customHeight="1"/>
    <row r="58" s="5" customFormat="1" ht="15.75" customHeight="1"/>
    <row r="59" s="5" customFormat="1" ht="15.75" customHeight="1"/>
    <row r="60" s="5" customFormat="1" ht="15.75" customHeight="1"/>
    <row r="61" s="5" customFormat="1" ht="15.75" customHeight="1"/>
    <row r="62" s="5" customFormat="1" ht="15.75" customHeight="1"/>
    <row r="63" s="5" customFormat="1" ht="15.75" customHeight="1"/>
    <row r="64" s="5" customFormat="1" ht="15.75" customHeight="1"/>
    <row r="65" s="5" customFormat="1" ht="15.75" customHeight="1"/>
    <row r="66" s="5" customFormat="1" ht="15.75" customHeight="1"/>
    <row r="67" s="5" customFormat="1" ht="15.75" customHeight="1"/>
    <row r="68" s="5" customFormat="1" ht="15.75" customHeight="1"/>
    <row r="69" s="5" customFormat="1" ht="15.75" customHeight="1"/>
    <row r="70" s="5" customFormat="1" ht="15.75" customHeight="1"/>
    <row r="71" s="5" customFormat="1" ht="15.75" customHeight="1"/>
    <row r="72" s="5" customFormat="1" ht="15.75" customHeight="1"/>
    <row r="73" s="5" customFormat="1" ht="15.75" customHeight="1"/>
    <row r="74" s="5" customFormat="1" ht="15.75" customHeight="1"/>
    <row r="75" s="5" customFormat="1" ht="15.75" customHeight="1"/>
    <row r="76" s="5" customFormat="1" ht="15.75" customHeight="1"/>
    <row r="77" s="5" customFormat="1" ht="15.75" customHeight="1"/>
    <row r="78" s="5" customFormat="1" ht="15.75" customHeight="1"/>
    <row r="79" s="5" customFormat="1" ht="15.75" customHeight="1"/>
    <row r="80" s="5" customFormat="1" ht="15.75" customHeight="1"/>
    <row r="81" s="5" customFormat="1" ht="15.75" customHeight="1"/>
    <row r="82" s="5" customFormat="1" ht="15.75" customHeight="1"/>
    <row r="83" s="5" customFormat="1" ht="15.75" customHeight="1"/>
    <row r="84" s="5" customFormat="1" ht="15.75" customHeight="1"/>
    <row r="85" s="5" customFormat="1" ht="15.75" customHeight="1"/>
    <row r="86" s="5" customFormat="1" ht="15.75" customHeight="1"/>
    <row r="87" s="5" customFormat="1" ht="15.75" customHeight="1"/>
    <row r="88" s="5" customFormat="1" ht="15.75" customHeight="1"/>
    <row r="89" s="5" customFormat="1" ht="15.75" customHeight="1"/>
    <row r="90" s="5" customFormat="1" ht="15.75" customHeight="1"/>
    <row r="91" s="5" customFormat="1" ht="15.75" customHeight="1"/>
    <row r="92" s="5" customFormat="1" ht="15.75" customHeight="1"/>
    <row r="93" s="5" customFormat="1" ht="15.75" customHeight="1"/>
    <row r="94" s="5" customFormat="1" ht="15.75" customHeight="1"/>
    <row r="95" s="5" customFormat="1" ht="15.75" customHeight="1"/>
    <row r="96" s="5" customFormat="1" ht="15.75" customHeight="1"/>
    <row r="97" s="5" customFormat="1" ht="15.75" customHeight="1"/>
    <row r="98" s="5" customFormat="1" ht="15.75" customHeight="1"/>
    <row r="99" s="5" customFormat="1" ht="15.75" customHeight="1"/>
    <row r="100" s="5" customFormat="1" ht="15.75" customHeight="1"/>
    <row r="101" s="5" customFormat="1" ht="15.75" customHeight="1"/>
    <row r="102" s="5" customFormat="1" ht="15.75" customHeight="1"/>
    <row r="103" s="5" customFormat="1" ht="15.75" customHeight="1"/>
    <row r="104" s="5" customFormat="1" ht="15.75" customHeight="1"/>
    <row r="105" s="5" customFormat="1" ht="15.75" customHeight="1"/>
    <row r="106" s="5" customFormat="1" ht="15.75" customHeight="1"/>
    <row r="107" s="5" customFormat="1" ht="15.75" customHeight="1"/>
    <row r="108" s="5" customFormat="1" ht="15.75" customHeight="1"/>
    <row r="109" s="5" customFormat="1" ht="15.75" customHeight="1"/>
    <row r="110" s="5" customFormat="1" ht="15.75" customHeight="1"/>
    <row r="111" s="5" customFormat="1" ht="15.75" customHeight="1"/>
    <row r="112" s="5" customFormat="1" ht="15.75" customHeight="1"/>
    <row r="113" s="5" customFormat="1" ht="15.75" customHeight="1"/>
    <row r="114" s="5" customFormat="1" ht="15.75" customHeight="1"/>
    <row r="115" s="5" customFormat="1" ht="15.75" customHeight="1"/>
    <row r="116" s="5" customFormat="1" ht="15.75" customHeight="1"/>
    <row r="117" s="5" customFormat="1" ht="15.75" customHeight="1"/>
    <row r="118" s="5" customFormat="1" ht="15.75" customHeight="1"/>
    <row r="119" s="5" customFormat="1" ht="15.75" customHeight="1"/>
    <row r="120" s="5" customFormat="1" ht="15.75" customHeight="1"/>
    <row r="121" s="5" customFormat="1" ht="15.75" customHeight="1"/>
    <row r="122" s="5" customFormat="1" ht="15.75" customHeight="1"/>
    <row r="123" s="5" customFormat="1" ht="15.75" customHeight="1"/>
    <row r="124" s="5" customFormat="1" ht="15.75" customHeight="1"/>
    <row r="125" s="5" customFormat="1" ht="15.75" customHeight="1"/>
    <row r="126" s="5" customFormat="1" ht="15.75" customHeight="1"/>
    <row r="127" s="5" customFormat="1" ht="15.75" customHeight="1"/>
    <row r="128" s="5" customFormat="1" ht="15.75" customHeight="1"/>
    <row r="129" s="5" customFormat="1" ht="15.75" customHeight="1"/>
    <row r="130" s="5" customFormat="1" ht="15.75" customHeight="1"/>
    <row r="131" s="5" customFormat="1" ht="15.75" customHeight="1"/>
    <row r="132" s="5" customFormat="1" ht="15.75" customHeight="1"/>
    <row r="133" s="5" customFormat="1" ht="15.75" customHeight="1"/>
    <row r="134" s="5" customFormat="1" ht="15.75" customHeight="1"/>
    <row r="135" s="5" customFormat="1" ht="15.75" customHeight="1"/>
    <row r="136" s="5" customFormat="1" ht="15.75" customHeight="1"/>
    <row r="137" s="5" customFormat="1" ht="15.75" customHeight="1"/>
    <row r="138" s="5" customFormat="1" ht="15.75" customHeight="1"/>
    <row r="139" s="5" customFormat="1" ht="15.75" customHeight="1"/>
    <row r="140" s="5" customFormat="1" ht="15.75" customHeight="1"/>
    <row r="141" s="5" customFormat="1" ht="15.75" customHeight="1"/>
    <row r="142" s="5" customFormat="1" ht="15.75" customHeight="1"/>
    <row r="143" s="5" customFormat="1" ht="15.75" customHeight="1"/>
    <row r="144" s="5" customFormat="1" ht="15.75" customHeight="1"/>
    <row r="145" s="5" customFormat="1" ht="15.75" customHeight="1"/>
    <row r="146" s="5" customFormat="1" ht="15.75" customHeight="1"/>
    <row r="147" s="5" customFormat="1" ht="15.75" customHeight="1"/>
    <row r="148" s="5" customFormat="1" ht="15.75" customHeight="1"/>
    <row r="149" s="5" customFormat="1" ht="15.75" customHeight="1"/>
    <row r="150" s="5" customFormat="1" ht="15.75" customHeight="1"/>
    <row r="151" s="5" customFormat="1" ht="15.75" customHeight="1"/>
    <row r="152" s="5" customFormat="1" ht="15.75" customHeight="1"/>
    <row r="153" s="5" customFormat="1" ht="15.75" customHeight="1"/>
    <row r="154" s="5" customFormat="1" ht="15.75" customHeight="1"/>
    <row r="155" s="5" customFormat="1" ht="15.75" customHeight="1"/>
    <row r="156" s="5" customFormat="1" ht="15.75" customHeight="1"/>
    <row r="157" s="5" customFormat="1" ht="15.75" customHeight="1"/>
    <row r="158" s="5" customFormat="1" ht="15.75" customHeight="1"/>
    <row r="159" s="5" customFormat="1" ht="15.75" customHeight="1"/>
    <row r="160" s="5" customFormat="1" ht="15.75" customHeight="1"/>
    <row r="161" s="5" customFormat="1" ht="15.75" customHeight="1"/>
    <row r="162" s="5" customFormat="1" ht="15.75" customHeight="1"/>
    <row r="163" s="5" customFormat="1" ht="15.75" customHeight="1"/>
    <row r="164" s="5" customFormat="1" ht="15.75" customHeight="1"/>
    <row r="165" s="5" customFormat="1" ht="15.75" customHeight="1"/>
    <row r="166" s="5" customFormat="1" ht="15.75" customHeight="1"/>
    <row r="167" s="5" customFormat="1" ht="15.75" customHeight="1"/>
    <row r="168" s="5" customFormat="1" ht="15.75" customHeight="1"/>
    <row r="169" s="5" customFormat="1" ht="15.75" customHeight="1"/>
    <row r="170" s="5" customFormat="1" ht="15.75" customHeight="1"/>
    <row r="171" s="5" customFormat="1" ht="15.75" customHeight="1"/>
    <row r="172" s="5" customFormat="1" ht="15.75" customHeight="1"/>
    <row r="173" s="5" customFormat="1" ht="15.75" customHeight="1"/>
    <row r="174" s="5" customFormat="1" ht="15.75" customHeight="1"/>
    <row r="175" s="5" customFormat="1" ht="15.75" customHeight="1"/>
    <row r="176" s="5" customFormat="1" ht="15.75" customHeight="1"/>
    <row r="177" s="5" customFormat="1" ht="15.75" customHeight="1"/>
    <row r="178" s="5" customFormat="1" ht="15.75" customHeight="1"/>
    <row r="179" s="5" customFormat="1" ht="15.75" customHeight="1"/>
    <row r="180" s="5" customFormat="1" ht="15.75" customHeight="1"/>
    <row r="181" s="5" customFormat="1" ht="15.75" customHeight="1"/>
    <row r="182" s="5" customFormat="1" ht="15.75" customHeight="1"/>
    <row r="183" s="5" customFormat="1" ht="15.75" customHeight="1"/>
    <row r="184" s="5" customFormat="1" ht="15.75" customHeight="1"/>
    <row r="185" s="5" customFormat="1" ht="15.75" customHeight="1"/>
    <row r="186" s="5" customFormat="1" ht="15.75" customHeight="1"/>
    <row r="187" s="5" customFormat="1" ht="15.75" customHeight="1"/>
    <row r="188" s="5" customFormat="1" ht="15.75" customHeight="1"/>
    <row r="189" s="5" customFormat="1" ht="15.75" customHeight="1"/>
    <row r="190" s="5" customFormat="1" ht="15.75" customHeight="1"/>
    <row r="191" s="5" customFormat="1" ht="15.75" customHeight="1"/>
    <row r="192" s="5" customFormat="1" ht="15.75" customHeight="1"/>
    <row r="193" s="5" customFormat="1" ht="15.75" customHeight="1"/>
    <row r="194" s="5" customFormat="1" ht="15.75" customHeight="1"/>
    <row r="195" s="5" customFormat="1" ht="15.75" customHeight="1"/>
    <row r="196" s="5" customFormat="1" ht="15.75" customHeight="1"/>
    <row r="197" s="5" customFormat="1" ht="15.75" customHeight="1"/>
    <row r="198" s="5" customFormat="1" ht="15.75" customHeight="1"/>
    <row r="199" s="5" customFormat="1" ht="15.75" customHeight="1"/>
    <row r="200" s="5" customFormat="1" ht="15.75" customHeight="1"/>
    <row r="201" s="5" customFormat="1" ht="15.75" customHeight="1"/>
    <row r="202" s="5" customFormat="1" ht="15.75" customHeight="1"/>
    <row r="203" s="5" customFormat="1" ht="15.75" customHeight="1"/>
    <row r="204" s="5" customFormat="1" ht="15.75" customHeight="1"/>
    <row r="205" s="5" customFormat="1" ht="15.75" customHeight="1"/>
    <row r="206" s="5" customFormat="1" ht="15.75" customHeight="1"/>
    <row r="207" s="5" customFormat="1" ht="15.75" customHeight="1"/>
    <row r="208" s="5" customFormat="1" ht="15.75" customHeight="1"/>
    <row r="209" s="5" customFormat="1" ht="15.75" customHeight="1"/>
    <row r="210" s="5" customFormat="1" ht="15.75" customHeight="1"/>
    <row r="211" s="5" customFormat="1" ht="15.75" customHeight="1"/>
    <row r="212" s="5" customFormat="1" ht="15.75" customHeight="1"/>
    <row r="213" s="5" customFormat="1" ht="15.75" customHeight="1"/>
    <row r="214" s="5" customFormat="1" ht="15.75" customHeight="1"/>
    <row r="215" s="5" customFormat="1" ht="15.75" customHeight="1"/>
    <row r="216" s="5" customFormat="1" ht="15.75" customHeight="1"/>
    <row r="217" s="5" customFormat="1" ht="15.75" customHeight="1"/>
    <row r="218" s="5" customFormat="1" ht="15.75" customHeight="1"/>
    <row r="219" s="5" customFormat="1" ht="15.75" customHeight="1"/>
    <row r="220" s="5" customFormat="1" ht="15.75" customHeight="1"/>
    <row r="221" s="5" customFormat="1" ht="15.75" customHeight="1"/>
    <row r="222" s="5" customFormat="1" ht="15.75" customHeight="1"/>
    <row r="223" s="5" customFormat="1" ht="15.75" customHeight="1"/>
    <row r="224" s="5" customFormat="1" ht="15.75" customHeight="1"/>
    <row r="225" s="5" customFormat="1" ht="15.75" customHeight="1"/>
    <row r="226" s="5" customFormat="1" ht="15.75" customHeight="1"/>
    <row r="227" s="5" customFormat="1" ht="15.75" customHeight="1"/>
    <row r="228" s="5" customFormat="1" ht="15.75" customHeight="1"/>
    <row r="229" s="5" customFormat="1" ht="15.75" customHeight="1"/>
    <row r="230" s="5" customFormat="1" ht="15.75" customHeight="1"/>
    <row r="231" s="5" customFormat="1" ht="15.75" customHeight="1"/>
    <row r="232" s="5" customFormat="1" ht="15.75" customHeight="1"/>
    <row r="233" s="5" customFormat="1" ht="15.75" customHeight="1"/>
    <row r="234" s="5" customFormat="1" ht="15.75" customHeight="1"/>
    <row r="235" s="5" customFormat="1" ht="15.75" customHeight="1"/>
    <row r="236" s="5" customFormat="1" ht="15.75" customHeight="1"/>
    <row r="237" s="5" customFormat="1" ht="15.75" customHeight="1"/>
    <row r="238" s="5" customFormat="1" ht="15.75" customHeight="1"/>
    <row r="239" s="5" customFormat="1" ht="15.75" customHeight="1"/>
    <row r="240" s="5" customFormat="1" ht="15.75" customHeight="1"/>
    <row r="241" s="5" customFormat="1" ht="15.75" customHeight="1"/>
    <row r="242" s="5" customFormat="1" ht="15.75" customHeight="1"/>
    <row r="243" s="5" customFormat="1" ht="15.75" customHeight="1"/>
    <row r="244" s="5" customFormat="1" ht="15.75" customHeight="1"/>
    <row r="245" s="5" customFormat="1" ht="15.75" customHeight="1"/>
    <row r="246" s="5" customFormat="1" ht="15.75" customHeight="1"/>
    <row r="247" s="5" customFormat="1" ht="15.75" customHeight="1"/>
    <row r="248" s="5" customFormat="1" ht="15.75" customHeight="1"/>
    <row r="249" s="5" customFormat="1" ht="15.75" customHeight="1"/>
    <row r="250" s="5" customFormat="1" ht="15.75" customHeight="1"/>
    <row r="251" s="5" customFormat="1" ht="15.75" customHeight="1"/>
    <row r="252" s="5" customFormat="1" ht="15.75" customHeight="1"/>
    <row r="253" s="5" customFormat="1" ht="15.75" customHeight="1"/>
    <row r="254" s="5" customFormat="1" ht="15.75" customHeight="1"/>
    <row r="255" s="5" customFormat="1" ht="15.75" customHeight="1"/>
    <row r="256" s="5" customFormat="1" ht="15.75" customHeight="1"/>
    <row r="257" s="5" customFormat="1" ht="15.75" customHeight="1"/>
    <row r="258" s="5" customFormat="1" ht="15.75" customHeight="1"/>
    <row r="259" s="5" customFormat="1" ht="15.75" customHeight="1"/>
    <row r="260" s="5" customFormat="1" ht="15.75" customHeight="1"/>
    <row r="261" s="5" customFormat="1" ht="15.75" customHeight="1"/>
    <row r="262" s="5" customFormat="1" ht="15.75" customHeight="1"/>
    <row r="263" s="5" customFormat="1" ht="15.75" customHeight="1"/>
    <row r="264" s="5" customFormat="1" ht="15.75" customHeight="1"/>
    <row r="265" s="5" customFormat="1" ht="15.75" customHeight="1"/>
    <row r="266" s="5" customFormat="1" ht="15.75" customHeight="1"/>
    <row r="267" s="5" customFormat="1" ht="15.75" customHeight="1"/>
    <row r="268" s="5" customFormat="1" ht="15.75" customHeight="1"/>
    <row r="269" s="5" customFormat="1" ht="15.75" customHeight="1"/>
    <row r="270" s="5" customFormat="1" ht="15.75" customHeight="1"/>
    <row r="271" s="5" customFormat="1" ht="15.75" customHeight="1"/>
    <row r="272" s="5" customFormat="1" ht="15.75" customHeight="1"/>
    <row r="273" s="5" customFormat="1" ht="15.75" customHeight="1"/>
    <row r="274" s="5" customFormat="1" ht="15.75" customHeight="1"/>
    <row r="275" s="5" customFormat="1" ht="15.75" customHeight="1"/>
    <row r="276" s="5" customFormat="1" ht="15.75" customHeight="1"/>
    <row r="277" s="5" customFormat="1" ht="15.75" customHeight="1"/>
    <row r="278" s="5" customFormat="1" ht="15.75" customHeight="1"/>
    <row r="279" s="5" customFormat="1" ht="15.75" customHeight="1"/>
    <row r="280" s="5" customFormat="1" ht="15.75" customHeight="1"/>
    <row r="281" s="5" customFormat="1" ht="15.75" customHeight="1"/>
    <row r="282" s="5" customFormat="1" ht="15.75" customHeight="1"/>
    <row r="283" s="5" customFormat="1" ht="15.75" customHeight="1"/>
    <row r="284" s="5" customFormat="1" ht="15.75" customHeight="1"/>
    <row r="285" s="5" customFormat="1" ht="15.75" customHeight="1"/>
    <row r="286" s="5" customFormat="1" ht="15.75" customHeight="1"/>
    <row r="287" s="5" customFormat="1" ht="15.75" customHeight="1"/>
    <row r="288" s="5" customFormat="1" ht="15.75" customHeight="1"/>
    <row r="289" s="5" customFormat="1" ht="15.75" customHeight="1"/>
    <row r="290" s="5" customFormat="1" ht="15.75" customHeight="1"/>
    <row r="291" s="5" customFormat="1" ht="15.75" customHeight="1"/>
    <row r="292" s="5" customFormat="1" ht="15.75" customHeight="1"/>
    <row r="293" s="5" customFormat="1" ht="15.75" customHeight="1"/>
    <row r="294" s="5" customFormat="1" ht="15.75" customHeight="1"/>
    <row r="295" s="5" customFormat="1" ht="15.75" customHeight="1"/>
    <row r="296" s="5" customFormat="1" ht="15.75" customHeight="1"/>
    <row r="297" s="5" customFormat="1" ht="15.75" customHeight="1"/>
    <row r="298" s="5" customFormat="1" ht="15.75" customHeight="1"/>
    <row r="299" s="5" customFormat="1" ht="15.75" customHeight="1"/>
    <row r="300" s="5" customFormat="1" ht="15.75" customHeight="1"/>
    <row r="301" s="5" customFormat="1" ht="15.75" customHeight="1"/>
    <row r="302" s="5" customFormat="1" ht="15.75" customHeight="1"/>
    <row r="303" s="5" customFormat="1" ht="15.75" customHeight="1"/>
    <row r="304" s="5" customFormat="1" ht="15.75" customHeight="1"/>
    <row r="305" s="5" customFormat="1" ht="15.75" customHeight="1"/>
    <row r="306" s="5" customFormat="1" ht="15.75" customHeight="1"/>
    <row r="307" s="5" customFormat="1" ht="15.75" customHeight="1"/>
    <row r="308" s="5" customFormat="1" ht="15.75" customHeight="1"/>
    <row r="309" s="5" customFormat="1" ht="15.75" customHeight="1"/>
    <row r="310" s="5" customFormat="1" ht="15.75" customHeight="1"/>
    <row r="311" s="5" customFormat="1" ht="15.75" customHeight="1"/>
    <row r="312" s="5" customFormat="1" ht="15.75" customHeight="1"/>
    <row r="313" s="5" customFormat="1" ht="15.75" customHeight="1"/>
    <row r="314" s="5" customFormat="1" ht="15.75" customHeight="1"/>
    <row r="315" s="5" customFormat="1" ht="15.75" customHeight="1"/>
    <row r="316" s="5" customFormat="1" ht="15.75" customHeight="1"/>
    <row r="317" s="5" customFormat="1" ht="15.75" customHeight="1"/>
    <row r="318" s="5" customFormat="1" ht="15.75" customHeight="1"/>
    <row r="319" s="5" customFormat="1" ht="15.75" customHeight="1"/>
    <row r="320" s="5" customFormat="1" ht="15.75" customHeight="1"/>
    <row r="321" s="5" customFormat="1" ht="15.75" customHeight="1"/>
    <row r="322" s="5" customFormat="1" ht="15.75" customHeight="1"/>
    <row r="323" s="5" customFormat="1" ht="15.75" customHeight="1"/>
    <row r="324" s="5" customFormat="1" ht="15.75" customHeight="1"/>
    <row r="325" s="5" customFormat="1" ht="15.75" customHeight="1"/>
    <row r="326" s="5" customFormat="1" ht="15.75" customHeight="1"/>
    <row r="327" s="5" customFormat="1" ht="15.75" customHeight="1"/>
    <row r="328" s="5" customFormat="1" ht="15.75" customHeight="1"/>
    <row r="329" s="5" customFormat="1" ht="15.75" customHeight="1"/>
    <row r="330" s="5" customFormat="1" ht="15.75" customHeight="1"/>
    <row r="331" s="5" customFormat="1" ht="15.75" customHeight="1"/>
    <row r="332" s="5" customFormat="1" ht="15.75" customHeight="1"/>
    <row r="333" s="5" customFormat="1" ht="15.75" customHeight="1"/>
    <row r="334" s="5" customFormat="1" ht="15.75" customHeight="1"/>
    <row r="335" s="5" customFormat="1" ht="15.75" customHeight="1"/>
    <row r="336" s="5" customFormat="1" ht="15.75" customHeight="1"/>
    <row r="337" s="5" customFormat="1" ht="15.75" customHeight="1"/>
    <row r="338" s="5" customFormat="1" ht="15.75" customHeight="1"/>
    <row r="339" s="5" customFormat="1" ht="15.75" customHeight="1"/>
    <row r="340" s="5" customFormat="1" ht="15.75" customHeight="1"/>
    <row r="341" s="5" customFormat="1" ht="15.75" customHeight="1"/>
    <row r="342" s="5" customFormat="1" ht="15.75" customHeight="1"/>
    <row r="343" s="5" customFormat="1" ht="15.75" customHeight="1"/>
    <row r="344" s="5" customFormat="1" ht="15.75" customHeight="1"/>
    <row r="345" s="5" customFormat="1" ht="15.75" customHeight="1"/>
    <row r="346" s="5" customFormat="1" ht="15.75" customHeight="1"/>
    <row r="347" s="5" customFormat="1" ht="15.75" customHeight="1"/>
    <row r="348" s="5" customFormat="1" ht="15.75" customHeight="1"/>
    <row r="349" s="5" customFormat="1" ht="15.75" customHeight="1"/>
    <row r="350" s="5" customFormat="1" ht="15.75" customHeight="1"/>
    <row r="351" s="5" customFormat="1" ht="15.75" customHeight="1"/>
    <row r="352" s="5" customFormat="1" ht="15.75" customHeight="1"/>
    <row r="353" s="5" customFormat="1" ht="15.75" customHeight="1"/>
    <row r="354" s="5" customFormat="1" ht="15.75" customHeight="1"/>
    <row r="355" s="5" customFormat="1" ht="15.75" customHeight="1"/>
    <row r="356" s="5" customFormat="1" ht="15.75" customHeight="1"/>
    <row r="357" s="5" customFormat="1" ht="15.75" customHeight="1"/>
    <row r="358" s="5" customFormat="1" ht="15.75" customHeight="1"/>
    <row r="359" s="5" customFormat="1" ht="15.75" customHeight="1"/>
    <row r="360" s="5" customFormat="1" ht="15.75" customHeight="1"/>
    <row r="361" s="5" customFormat="1" ht="15.75" customHeight="1"/>
    <row r="362" s="5" customFormat="1" ht="15.75" customHeight="1"/>
    <row r="363" s="5" customFormat="1" ht="15.75" customHeight="1"/>
    <row r="364" s="5" customFormat="1" ht="15.75" customHeight="1"/>
    <row r="365" s="5" customFormat="1" ht="15.75" customHeight="1"/>
    <row r="366" s="5" customFormat="1" ht="15.75" customHeight="1"/>
    <row r="367" s="5" customFormat="1" ht="15.75" customHeight="1"/>
    <row r="368" s="5" customFormat="1" ht="15.75" customHeight="1"/>
    <row r="369" s="5" customFormat="1" ht="15.75" customHeight="1"/>
    <row r="370" s="5" customFormat="1" ht="15.75" customHeight="1"/>
    <row r="371" s="5" customFormat="1" ht="15.75" customHeight="1"/>
    <row r="372" s="5" customFormat="1" ht="15.75" customHeight="1"/>
    <row r="373" s="5" customFormat="1" ht="15.75" customHeight="1"/>
    <row r="374" s="5" customFormat="1" ht="15.75" customHeight="1"/>
    <row r="375" s="5" customFormat="1" ht="15.75" customHeight="1"/>
    <row r="376" s="5" customFormat="1" ht="15.75" customHeight="1"/>
    <row r="377" s="5" customFormat="1" ht="15.75" customHeight="1"/>
    <row r="378" s="5" customFormat="1" ht="15.75" customHeight="1"/>
    <row r="379" s="5" customFormat="1" ht="15.75" customHeight="1"/>
    <row r="380" s="5" customFormat="1" ht="15.75" customHeight="1"/>
    <row r="381" s="5" customFormat="1" ht="15.75" customHeight="1"/>
    <row r="382" s="5" customFormat="1" ht="15.75" customHeight="1"/>
    <row r="383" s="5" customFormat="1" ht="15.75" customHeight="1"/>
    <row r="384" s="5" customFormat="1" ht="15.75" customHeight="1"/>
    <row r="385" s="5" customFormat="1" ht="15.75" customHeight="1"/>
    <row r="386" s="5" customFormat="1" ht="15.75" customHeight="1"/>
    <row r="387" s="5" customFormat="1" ht="15.75" customHeight="1"/>
    <row r="388" s="5" customFormat="1" ht="15.75" customHeight="1"/>
    <row r="389" s="5" customFormat="1" ht="15.75" customHeight="1"/>
    <row r="390" s="5" customFormat="1" ht="15.75" customHeight="1"/>
    <row r="391" s="5" customFormat="1" ht="15.75" customHeight="1"/>
    <row r="392" s="5" customFormat="1" ht="15.75" customHeight="1"/>
    <row r="393" s="5" customFormat="1" ht="15.75" customHeight="1"/>
    <row r="394" s="5" customFormat="1" ht="15.75" customHeight="1"/>
    <row r="395" s="5" customFormat="1" ht="15.75" customHeight="1"/>
    <row r="396" s="5" customFormat="1" ht="15.75" customHeight="1"/>
    <row r="397" s="5" customFormat="1" ht="15.75" customHeight="1"/>
    <row r="398" s="5" customFormat="1" ht="15.75" customHeight="1"/>
    <row r="399" s="5" customFormat="1" ht="15.75" customHeight="1"/>
    <row r="400" s="5" customFormat="1" ht="15.75" customHeight="1"/>
    <row r="401" s="5" customFormat="1" ht="15.75" customHeight="1"/>
    <row r="402" s="5" customFormat="1" ht="15.75" customHeight="1"/>
    <row r="403" s="5" customFormat="1" ht="15.75" customHeight="1"/>
    <row r="404" s="5" customFormat="1" ht="15.75" customHeight="1"/>
    <row r="405" s="5" customFormat="1" ht="15.75" customHeight="1"/>
    <row r="406" s="5" customFormat="1" ht="15.75" customHeight="1"/>
    <row r="407" s="5" customFormat="1" ht="15.75" customHeight="1"/>
    <row r="408" s="5" customFormat="1" ht="15.75" customHeight="1"/>
    <row r="409" s="5" customFormat="1" ht="15.75" customHeight="1"/>
    <row r="410" s="5" customFormat="1" ht="15.75" customHeight="1"/>
    <row r="411" s="5" customFormat="1" ht="15.75" customHeight="1"/>
    <row r="412" s="5" customFormat="1" ht="15.75" customHeight="1"/>
    <row r="413" s="5" customFormat="1" ht="15.75" customHeight="1"/>
    <row r="414" s="5" customFormat="1" ht="15.75" customHeight="1"/>
    <row r="415" s="5" customFormat="1" ht="15.75" customHeight="1"/>
    <row r="416" s="5" customFormat="1" ht="15.75" customHeight="1"/>
    <row r="417" s="5" customFormat="1" ht="15.75" customHeight="1"/>
    <row r="418" s="5" customFormat="1" ht="15.75" customHeight="1"/>
    <row r="419" s="5" customFormat="1" ht="15.75" customHeight="1"/>
    <row r="420" s="5" customFormat="1" ht="15.75" customHeight="1"/>
    <row r="421" s="5" customFormat="1" ht="15.75" customHeight="1"/>
    <row r="422" s="5" customFormat="1" ht="15.75" customHeight="1"/>
    <row r="423" s="5" customFormat="1" ht="15.75" customHeight="1"/>
    <row r="424" s="5" customFormat="1" ht="15.75" customHeight="1"/>
    <row r="425" s="5" customFormat="1" ht="15.75" customHeight="1"/>
    <row r="426" s="5" customFormat="1" ht="15.75" customHeight="1"/>
    <row r="427" s="5" customFormat="1" ht="15.75" customHeight="1"/>
    <row r="428" s="5" customFormat="1" ht="15.75" customHeight="1"/>
    <row r="429" s="5" customFormat="1" ht="15.75" customHeight="1"/>
    <row r="430" s="5" customFormat="1" ht="15.75" customHeight="1"/>
    <row r="431" s="5" customFormat="1" ht="15.75" customHeight="1"/>
    <row r="432" s="5" customFormat="1" ht="15.75" customHeight="1"/>
    <row r="433" s="5" customFormat="1" ht="15.75" customHeight="1"/>
    <row r="434" s="5" customFormat="1" ht="15.75" customHeight="1"/>
    <row r="435" s="5" customFormat="1" ht="15.75" customHeight="1"/>
    <row r="436" s="5" customFormat="1" ht="15.75" customHeight="1"/>
    <row r="437" s="5" customFormat="1" ht="15.75" customHeight="1"/>
    <row r="438" s="5" customFormat="1" ht="15.75" customHeight="1"/>
    <row r="439" s="5" customFormat="1" ht="15.75" customHeight="1"/>
    <row r="440" s="5" customFormat="1" ht="15.75" customHeight="1"/>
    <row r="441" s="5" customFormat="1" ht="15.75" customHeight="1"/>
    <row r="442" s="5" customFormat="1" ht="15.75" customHeight="1"/>
    <row r="443" s="5" customFormat="1" ht="15.75" customHeight="1"/>
    <row r="444" s="5" customFormat="1" ht="15.75" customHeight="1"/>
    <row r="445" s="5" customFormat="1" ht="15.75" customHeight="1"/>
    <row r="446" s="5" customFormat="1" ht="15.75" customHeight="1"/>
    <row r="447" s="5" customFormat="1" ht="15.75" customHeight="1"/>
    <row r="448" s="5" customFormat="1" ht="15.75" customHeight="1"/>
    <row r="449" s="5" customFormat="1" ht="15.75" customHeight="1"/>
    <row r="450" s="5" customFormat="1" ht="15.75" customHeight="1"/>
    <row r="451" s="5" customFormat="1" ht="15.75" customHeight="1"/>
    <row r="452" s="5" customFormat="1" ht="15.75" customHeight="1"/>
    <row r="453" s="5" customFormat="1" ht="15.75" customHeight="1"/>
    <row r="454" s="5" customFormat="1" ht="15.75" customHeight="1"/>
    <row r="455" s="5" customFormat="1" ht="15.75" customHeight="1"/>
    <row r="456" s="5" customFormat="1" ht="15.75" customHeight="1"/>
    <row r="457" s="5" customFormat="1" ht="15.75" customHeight="1"/>
    <row r="458" s="5" customFormat="1" ht="15.75" customHeight="1"/>
    <row r="459" s="5" customFormat="1" ht="15.75" customHeight="1"/>
    <row r="460" s="5" customFormat="1" ht="15.75" customHeight="1"/>
    <row r="461" s="5" customFormat="1" ht="15.75" customHeight="1"/>
    <row r="462" s="5" customFormat="1" ht="15.75" customHeight="1"/>
    <row r="463" s="5" customFormat="1" ht="15.75" customHeight="1"/>
    <row r="464" s="5" customFormat="1" ht="15.75" customHeight="1"/>
    <row r="465" s="5" customFormat="1" ht="15.75" customHeight="1"/>
    <row r="466" s="5" customFormat="1" ht="15.75" customHeight="1"/>
    <row r="467" s="5" customFormat="1" ht="15.75" customHeight="1"/>
    <row r="468" s="5" customFormat="1" ht="15.75" customHeight="1"/>
    <row r="469" s="5" customFormat="1" ht="15.75" customHeight="1"/>
    <row r="470" s="5" customFormat="1" ht="15.75" customHeight="1"/>
    <row r="471" s="5" customFormat="1" ht="15.75" customHeight="1"/>
    <row r="472" s="5" customFormat="1" ht="15.75" customHeight="1"/>
    <row r="473" s="5" customFormat="1" ht="15.75" customHeight="1"/>
    <row r="474" s="5" customFormat="1" ht="15.75" customHeight="1"/>
    <row r="475" s="5" customFormat="1" ht="15.75" customHeight="1"/>
    <row r="476" s="5" customFormat="1" ht="15.75" customHeight="1"/>
    <row r="477" s="5" customFormat="1" ht="15.75" customHeight="1"/>
    <row r="478" s="5" customFormat="1" ht="15.75" customHeight="1"/>
    <row r="479" s="5" customFormat="1" ht="15.75" customHeight="1"/>
    <row r="480" s="5" customFormat="1" ht="15.75" customHeight="1"/>
    <row r="481" s="5" customFormat="1" ht="15.75" customHeight="1"/>
    <row r="482" s="5" customFormat="1" ht="15.75" customHeight="1"/>
    <row r="483" s="5" customFormat="1" ht="15.75" customHeight="1"/>
    <row r="484" s="5" customFormat="1" ht="15.75" customHeight="1"/>
    <row r="485" s="5" customFormat="1" ht="15.75" customHeight="1"/>
    <row r="486" s="5" customFormat="1" ht="15.75" customHeight="1"/>
    <row r="487" s="5" customFormat="1" ht="15.75" customHeight="1"/>
    <row r="488" s="5" customFormat="1" ht="15.75" customHeight="1"/>
    <row r="489" s="5" customFormat="1" ht="15.75" customHeight="1"/>
    <row r="490" s="5" customFormat="1" ht="15.75" customHeight="1"/>
    <row r="491" s="5" customFormat="1" ht="15.75" customHeight="1"/>
    <row r="492" s="5" customFormat="1" ht="15.75" customHeight="1"/>
    <row r="493" s="5" customFormat="1" ht="15.75" customHeight="1"/>
    <row r="494" s="5" customFormat="1" ht="15.75" customHeight="1"/>
    <row r="495" s="5" customFormat="1" ht="15.75" customHeight="1"/>
    <row r="496" s="5" customFormat="1" ht="15.75" customHeight="1"/>
    <row r="497" s="5" customFormat="1" ht="15.75" customHeight="1"/>
    <row r="498" s="5" customFormat="1" ht="15.75" customHeight="1"/>
    <row r="499" s="5" customFormat="1" ht="15.75" customHeight="1"/>
    <row r="500" s="5" customFormat="1" ht="15.75" customHeight="1"/>
    <row r="501" s="5" customFormat="1" ht="15.75" customHeight="1"/>
    <row r="502" s="5" customFormat="1" ht="15.75" customHeight="1"/>
    <row r="503" s="5" customFormat="1" ht="15.75" customHeight="1"/>
    <row r="504" s="5" customFormat="1" ht="15.75" customHeight="1"/>
    <row r="505" s="5" customFormat="1" ht="15.75" customHeight="1"/>
    <row r="506" s="5" customFormat="1" ht="15.75" customHeight="1"/>
    <row r="507" s="5" customFormat="1" ht="15.75" customHeight="1"/>
    <row r="508" s="5" customFormat="1" ht="15.75" customHeight="1"/>
    <row r="509" s="5" customFormat="1" ht="15.75" customHeight="1"/>
    <row r="510" s="5" customFormat="1" ht="15.75" customHeight="1"/>
    <row r="511" s="5" customFormat="1" ht="15.75" customHeight="1"/>
    <row r="512" s="5" customFormat="1" ht="15.75" customHeight="1"/>
    <row r="513" s="5" customFormat="1" ht="15.75" customHeight="1"/>
    <row r="514" s="5" customFormat="1" ht="15.75" customHeight="1"/>
    <row r="515" s="5" customFormat="1" ht="15.75" customHeight="1"/>
    <row r="516" s="5" customFormat="1" ht="15.75" customHeight="1"/>
    <row r="517" s="5" customFormat="1" ht="15.75" customHeight="1"/>
    <row r="518" s="5" customFormat="1" ht="15.75" customHeight="1"/>
    <row r="519" s="5" customFormat="1" ht="15.75" customHeight="1"/>
    <row r="520" s="5" customFormat="1" ht="15.75" customHeight="1"/>
    <row r="521" s="5" customFormat="1" ht="15.75" customHeight="1"/>
    <row r="522" s="5" customFormat="1" ht="15.75" customHeight="1"/>
    <row r="523" s="5" customFormat="1" ht="15.75" customHeight="1"/>
    <row r="524" s="5" customFormat="1" ht="15.75" customHeight="1"/>
    <row r="525" s="5" customFormat="1" ht="15.75" customHeight="1"/>
    <row r="526" s="5" customFormat="1" ht="15.75" customHeight="1"/>
    <row r="527" s="5" customFormat="1" ht="15.75" customHeight="1"/>
    <row r="528" s="5" customFormat="1" ht="15.75" customHeight="1"/>
    <row r="529" s="5" customFormat="1" ht="15.75" customHeight="1"/>
    <row r="530" s="5" customFormat="1" ht="15.75" customHeight="1"/>
    <row r="531" s="5" customFormat="1" ht="15.75" customHeight="1"/>
    <row r="532" s="5" customFormat="1" ht="15.75" customHeight="1"/>
    <row r="533" s="5" customFormat="1" ht="15.75" customHeight="1"/>
    <row r="534" s="5" customFormat="1" ht="15.75" customHeight="1"/>
    <row r="535" s="5" customFormat="1" ht="15.75" customHeight="1"/>
    <row r="536" s="5" customFormat="1" ht="15.75" customHeight="1"/>
    <row r="537" s="5" customFormat="1" ht="15.75" customHeight="1"/>
    <row r="538" s="5" customFormat="1" ht="15.75" customHeight="1"/>
    <row r="539" s="5" customFormat="1" ht="15.75" customHeight="1"/>
    <row r="540" s="5" customFormat="1" ht="15.75" customHeight="1"/>
    <row r="541" s="5" customFormat="1" ht="15.75" customHeight="1"/>
    <row r="542" s="5" customFormat="1" ht="15.75" customHeight="1"/>
    <row r="543" s="5" customFormat="1" ht="15.75" customHeight="1"/>
    <row r="544" s="5" customFormat="1" ht="15.75" customHeight="1"/>
    <row r="545" s="5" customFormat="1" ht="15.75" customHeight="1"/>
    <row r="546" s="5" customFormat="1" ht="15.75" customHeight="1"/>
    <row r="547" s="5" customFormat="1" ht="15.75" customHeight="1"/>
    <row r="548" s="5" customFormat="1" ht="15.75" customHeight="1"/>
    <row r="549" s="5" customFormat="1" ht="15.75" customHeight="1"/>
    <row r="550" s="5" customFormat="1" ht="15.75" customHeight="1"/>
    <row r="551" s="5" customFormat="1" ht="15.75" customHeight="1"/>
    <row r="552" s="5" customFormat="1" ht="15.75" customHeight="1"/>
    <row r="553" s="5" customFormat="1" ht="15.75" customHeight="1"/>
    <row r="554" s="5" customFormat="1" ht="15.75" customHeight="1"/>
    <row r="555" s="5" customFormat="1" ht="15.75" customHeight="1"/>
    <row r="556" s="5" customFormat="1" ht="15.75" customHeight="1"/>
    <row r="557" s="5" customFormat="1" ht="15.75" customHeight="1"/>
    <row r="558" s="5" customFormat="1" ht="15.75" customHeight="1"/>
    <row r="559" s="5" customFormat="1" ht="15.75" customHeight="1"/>
    <row r="560" s="5" customFormat="1" ht="15.75" customHeight="1"/>
    <row r="561" s="5" customFormat="1" ht="15.75" customHeight="1"/>
    <row r="562" s="5" customFormat="1" ht="15.75" customHeight="1"/>
    <row r="563" s="5" customFormat="1" ht="15.75" customHeight="1"/>
    <row r="564" s="5" customFormat="1" ht="15.75" customHeight="1"/>
    <row r="565" s="5" customFormat="1" ht="15.75" customHeight="1"/>
    <row r="566" s="5" customFormat="1" ht="15.75" customHeight="1"/>
    <row r="567" s="5" customFormat="1" ht="15.75" customHeight="1"/>
    <row r="568" s="5" customFormat="1" ht="15.75" customHeight="1"/>
    <row r="569" s="5" customFormat="1" ht="15.75" customHeight="1"/>
    <row r="570" s="5" customFormat="1" ht="15.75" customHeight="1"/>
    <row r="571" s="5" customFormat="1" ht="15.75" customHeight="1"/>
    <row r="572" s="5" customFormat="1" ht="15.75" customHeight="1"/>
    <row r="573" s="5" customFormat="1" ht="15.75" customHeight="1"/>
    <row r="574" s="5" customFormat="1" ht="15.75" customHeight="1"/>
    <row r="575" s="5" customFormat="1" ht="15.75" customHeight="1"/>
    <row r="576" s="5" customFormat="1" ht="15.75" customHeight="1"/>
    <row r="577" s="5" customFormat="1" ht="15.75" customHeight="1"/>
    <row r="578" s="5" customFormat="1" ht="15.75" customHeight="1"/>
    <row r="579" s="5" customFormat="1" ht="15.75" customHeight="1"/>
    <row r="580" s="5" customFormat="1" ht="15.75" customHeight="1"/>
    <row r="581" s="5" customFormat="1" ht="15.75" customHeight="1"/>
    <row r="582" s="5" customFormat="1" ht="15.75" customHeight="1"/>
    <row r="583" s="5" customFormat="1" ht="15.75" customHeight="1"/>
    <row r="584" s="5" customFormat="1" ht="15.75" customHeight="1"/>
    <row r="585" s="5" customFormat="1" ht="15.75" customHeight="1"/>
    <row r="586" s="5" customFormat="1" ht="15.75" customHeight="1"/>
    <row r="587" s="5" customFormat="1" ht="15.75" customHeight="1"/>
    <row r="588" s="5" customFormat="1" ht="15.75" customHeight="1"/>
    <row r="589" s="5" customFormat="1" ht="15.75" customHeight="1"/>
    <row r="590" s="5" customFormat="1" ht="15.75" customHeight="1"/>
    <row r="591" s="5" customFormat="1" ht="15.75" customHeight="1"/>
    <row r="592" s="5" customFormat="1" ht="15.75" customHeight="1"/>
    <row r="593" s="5" customFormat="1" ht="15.75" customHeight="1"/>
    <row r="594" s="5" customFormat="1" ht="15.75" customHeight="1"/>
    <row r="595" s="5" customFormat="1" ht="15.75" customHeight="1"/>
    <row r="596" s="5" customFormat="1" ht="15.75" customHeight="1"/>
    <row r="597" s="5" customFormat="1" ht="15.75" customHeight="1"/>
    <row r="598" s="5" customFormat="1" ht="15.75" customHeight="1"/>
    <row r="599" s="5" customFormat="1" ht="15.75" customHeight="1"/>
    <row r="600" s="5" customFormat="1" ht="15.75" customHeight="1"/>
    <row r="601" s="5" customFormat="1" ht="15.75" customHeight="1"/>
    <row r="602" s="5" customFormat="1" ht="15.75" customHeight="1"/>
    <row r="603" s="5" customFormat="1" ht="15.75" customHeight="1"/>
    <row r="604" s="5" customFormat="1" ht="15.75" customHeight="1"/>
    <row r="605" s="5" customFormat="1" ht="15.75" customHeight="1"/>
    <row r="606" s="5" customFormat="1" ht="15.75" customHeight="1"/>
    <row r="607" s="5" customFormat="1" ht="15.75" customHeight="1"/>
    <row r="608" s="5" customFormat="1" ht="15.75" customHeight="1"/>
    <row r="609" s="5" customFormat="1" ht="15.75" customHeight="1"/>
    <row r="610" s="5" customFormat="1" ht="15.75" customHeight="1"/>
    <row r="611" s="5" customFormat="1" ht="15.75" customHeight="1"/>
    <row r="612" s="5" customFormat="1" ht="15.75" customHeight="1"/>
    <row r="613" s="5" customFormat="1" ht="15.75" customHeight="1"/>
    <row r="614" s="5" customFormat="1" ht="15.75" customHeight="1"/>
    <row r="615" s="5" customFormat="1" ht="15.75" customHeight="1"/>
    <row r="616" s="5" customFormat="1" ht="15.75" customHeight="1"/>
    <row r="617" s="5" customFormat="1" ht="15.75" customHeight="1"/>
    <row r="618" s="5" customFormat="1" ht="15.75" customHeight="1"/>
    <row r="619" s="5" customFormat="1" ht="15.75" customHeight="1"/>
    <row r="620" s="5" customFormat="1" ht="15.75" customHeight="1"/>
    <row r="621" s="5" customFormat="1" ht="15.75" customHeight="1"/>
    <row r="622" s="5" customFormat="1" ht="15.75" customHeight="1"/>
    <row r="623" s="5" customFormat="1" ht="15.75" customHeight="1"/>
    <row r="624" s="5" customFormat="1" ht="15.75" customHeight="1"/>
    <row r="625" s="5" customFormat="1" ht="15.75" customHeight="1"/>
    <row r="626" s="5" customFormat="1" ht="15.75" customHeight="1"/>
    <row r="627" s="5" customFormat="1" ht="15.75" customHeight="1"/>
    <row r="628" s="5" customFormat="1" ht="15.75" customHeight="1"/>
    <row r="629" s="5" customFormat="1" ht="15.75" customHeight="1"/>
    <row r="630" s="5" customFormat="1" ht="15.75" customHeight="1"/>
    <row r="631" s="5" customFormat="1" ht="15.75" customHeight="1"/>
    <row r="632" s="5" customFormat="1" ht="15.75" customHeight="1"/>
    <row r="633" s="5" customFormat="1" ht="15.75" customHeight="1"/>
    <row r="634" s="5" customFormat="1" ht="15.75" customHeight="1"/>
    <row r="635" s="5" customFormat="1" ht="15.75" customHeight="1"/>
    <row r="636" s="5" customFormat="1" ht="15.75" customHeight="1"/>
    <row r="637" s="5" customFormat="1" ht="15.75" customHeight="1"/>
    <row r="638" s="5" customFormat="1" ht="15.75" customHeight="1"/>
    <row r="639" s="5" customFormat="1" ht="15.75" customHeight="1"/>
    <row r="640" s="5" customFormat="1" ht="15.75" customHeight="1"/>
    <row r="641" s="5" customFormat="1" ht="15.75" customHeight="1"/>
    <row r="642" s="5" customFormat="1" ht="15.75" customHeight="1"/>
    <row r="643" s="5" customFormat="1" ht="15.75" customHeight="1"/>
    <row r="644" s="5" customFormat="1" ht="15.75" customHeight="1"/>
    <row r="645" s="5" customFormat="1" ht="15.75" customHeight="1"/>
    <row r="646" s="5" customFormat="1" ht="15.75" customHeight="1"/>
    <row r="647" s="5" customFormat="1" ht="15.75" customHeight="1"/>
    <row r="648" s="5" customFormat="1" ht="15.75" customHeight="1"/>
    <row r="649" s="5" customFormat="1" ht="15.75" customHeight="1"/>
    <row r="650" s="5" customFormat="1" ht="15.75" customHeight="1"/>
    <row r="651" s="5" customFormat="1" ht="15.75" customHeight="1"/>
    <row r="652" s="5" customFormat="1" ht="15.75" customHeight="1"/>
    <row r="653" s="5" customFormat="1" ht="15.75" customHeight="1"/>
    <row r="654" s="5" customFormat="1" ht="15.75" customHeight="1"/>
    <row r="655" s="5" customFormat="1" ht="15.75" customHeight="1"/>
    <row r="656" s="5" customFormat="1" ht="15.75" customHeight="1"/>
    <row r="657" s="5" customFormat="1" ht="15.75" customHeight="1"/>
    <row r="658" s="5" customFormat="1" ht="15.75" customHeight="1"/>
    <row r="659" s="5" customFormat="1" ht="15.75" customHeight="1"/>
    <row r="660" s="5" customFormat="1" ht="15.75" customHeight="1"/>
    <row r="661" s="5" customFormat="1" ht="15.75" customHeight="1"/>
    <row r="662" s="5" customFormat="1" ht="15.75" customHeight="1"/>
    <row r="663" s="5" customFormat="1" ht="15.75" customHeight="1"/>
    <row r="664" s="5" customFormat="1" ht="15.75" customHeight="1"/>
    <row r="665" s="5" customFormat="1" ht="15.75" customHeight="1"/>
    <row r="666" s="5" customFormat="1" ht="15.75" customHeight="1"/>
    <row r="667" s="5" customFormat="1" ht="15.75" customHeight="1"/>
    <row r="668" s="5" customFormat="1" ht="15.75" customHeight="1"/>
    <row r="669" s="5" customFormat="1" ht="15.75" customHeight="1"/>
    <row r="670" s="5" customFormat="1" ht="15.75" customHeight="1"/>
    <row r="671" s="5" customFormat="1" ht="15.75" customHeight="1"/>
    <row r="672" s="5" customFormat="1" ht="15.75" customHeight="1"/>
    <row r="673" s="5" customFormat="1" ht="15.75" customHeight="1"/>
    <row r="674" s="5" customFormat="1" ht="15.75" customHeight="1"/>
    <row r="675" s="5" customFormat="1" ht="15.75" customHeight="1"/>
    <row r="676" s="5" customFormat="1" ht="15.75" customHeight="1"/>
    <row r="677" s="5" customFormat="1" ht="15.75" customHeight="1"/>
    <row r="678" s="5" customFormat="1" ht="15.75" customHeight="1"/>
    <row r="679" s="5" customFormat="1" ht="15.75" customHeight="1"/>
    <row r="680" s="5" customFormat="1" ht="15.75" customHeight="1"/>
    <row r="681" s="5" customFormat="1" ht="15.75" customHeight="1"/>
    <row r="682" s="5" customFormat="1" ht="15.75" customHeight="1"/>
    <row r="683" s="5" customFormat="1" ht="15.75" customHeight="1"/>
    <row r="684" s="5" customFormat="1" ht="15.75" customHeight="1"/>
    <row r="685" s="5" customFormat="1" ht="15.75" customHeight="1"/>
    <row r="686" s="5" customFormat="1" ht="15.75" customHeight="1"/>
    <row r="687" s="5" customFormat="1" ht="15.75" customHeight="1"/>
    <row r="688" s="5" customFormat="1" ht="15.75" customHeight="1"/>
    <row r="689" s="5" customFormat="1" ht="15.75" customHeight="1"/>
    <row r="690" s="5" customFormat="1" ht="15.75" customHeight="1"/>
    <row r="691" s="5" customFormat="1" ht="15.75" customHeight="1"/>
    <row r="692" s="5" customFormat="1" ht="15.75" customHeight="1"/>
    <row r="693" s="5" customFormat="1" ht="15.75" customHeight="1"/>
    <row r="694" s="5" customFormat="1" ht="15.75" customHeight="1"/>
    <row r="695" s="5" customFormat="1" ht="15.75" customHeight="1"/>
    <row r="696" s="5" customFormat="1" ht="15.75" customHeight="1"/>
    <row r="697" s="5" customFormat="1" ht="15.75" customHeight="1"/>
    <row r="698" s="5" customFormat="1" ht="15.75" customHeight="1"/>
    <row r="699" s="5" customFormat="1" ht="15.75" customHeight="1"/>
    <row r="700" s="5" customFormat="1" ht="15.75" customHeight="1"/>
    <row r="701" s="5" customFormat="1" ht="15.75" customHeight="1"/>
    <row r="702" s="5" customFormat="1" ht="15.75" customHeight="1"/>
    <row r="703" s="5" customFormat="1" ht="15.75" customHeight="1"/>
    <row r="704" s="5" customFormat="1" ht="15.75" customHeight="1"/>
    <row r="705" s="5" customFormat="1" ht="15.75" customHeight="1"/>
    <row r="706" s="5" customFormat="1" ht="15.75" customHeight="1"/>
    <row r="707" s="5" customFormat="1" ht="15.75" customHeight="1"/>
    <row r="708" s="5" customFormat="1" ht="15.75" customHeight="1"/>
    <row r="709" s="5" customFormat="1" ht="15.75" customHeight="1"/>
    <row r="710" s="5" customFormat="1" ht="15.75" customHeight="1"/>
    <row r="711" s="5" customFormat="1" ht="15.75" customHeight="1"/>
    <row r="712" s="5" customFormat="1" ht="15.75" customHeight="1"/>
    <row r="713" s="5" customFormat="1" ht="15.75" customHeight="1"/>
    <row r="714" s="5" customFormat="1" ht="15.75" customHeight="1"/>
    <row r="715" s="5" customFormat="1" ht="15.75" customHeight="1"/>
    <row r="716" s="5" customFormat="1" ht="15.75" customHeight="1"/>
    <row r="717" s="5" customFormat="1" ht="15.75" customHeight="1"/>
    <row r="718" s="5" customFormat="1" ht="15.75" customHeight="1"/>
    <row r="719" s="5" customFormat="1" ht="15.75" customHeight="1"/>
    <row r="720" s="5" customFormat="1" ht="15.75" customHeight="1"/>
    <row r="721" s="5" customFormat="1" ht="15.75" customHeight="1"/>
    <row r="722" s="5" customFormat="1" ht="15.75" customHeight="1"/>
    <row r="723" s="5" customFormat="1" ht="15.75" customHeight="1"/>
    <row r="724" s="5" customFormat="1" ht="15.75" customHeight="1"/>
    <row r="725" s="5" customFormat="1" ht="15.75" customHeight="1"/>
    <row r="726" s="5" customFormat="1" ht="15.75" customHeight="1"/>
    <row r="727" s="5" customFormat="1" ht="15.75" customHeight="1"/>
    <row r="728" s="5" customFormat="1" ht="15.75" customHeight="1"/>
    <row r="729" s="5" customFormat="1" ht="15.75" customHeight="1"/>
    <row r="730" s="5" customFormat="1" ht="15.75" customHeight="1"/>
    <row r="731" s="5" customFormat="1" ht="15.75" customHeight="1"/>
    <row r="732" s="5" customFormat="1" ht="15.75" customHeight="1"/>
    <row r="733" s="5" customFormat="1" ht="15.75" customHeight="1"/>
    <row r="734" s="5" customFormat="1" ht="15.75" customHeight="1"/>
    <row r="735" s="5" customFormat="1" ht="15.75" customHeight="1"/>
    <row r="736" s="5" customFormat="1" ht="15.75" customHeight="1"/>
    <row r="737" s="5" customFormat="1" ht="15.75" customHeight="1"/>
    <row r="738" s="5" customFormat="1" ht="15.75" customHeight="1"/>
    <row r="739" s="5" customFormat="1" ht="15.75" customHeight="1"/>
    <row r="740" s="5" customFormat="1" ht="15.75" customHeight="1"/>
    <row r="741" s="5" customFormat="1" ht="15.75" customHeight="1"/>
    <row r="742" s="5" customFormat="1" ht="15.75" customHeight="1"/>
    <row r="743" s="5" customFormat="1" ht="15.75" customHeight="1"/>
    <row r="744" s="5" customFormat="1" ht="15.75" customHeight="1"/>
    <row r="745" s="5" customFormat="1" ht="15.75" customHeight="1"/>
    <row r="746" s="5" customFormat="1" ht="15.75" customHeight="1"/>
    <row r="747" s="5" customFormat="1" ht="15.75" customHeight="1"/>
    <row r="748" s="5" customFormat="1" ht="15.75" customHeight="1"/>
    <row r="749" s="5" customFormat="1" ht="15.75" customHeight="1"/>
    <row r="750" s="5" customFormat="1" ht="15.75" customHeight="1"/>
    <row r="751" s="5" customFormat="1" ht="15.75" customHeight="1"/>
    <row r="752" s="5" customFormat="1" ht="15.75" customHeight="1"/>
    <row r="753" s="5" customFormat="1" ht="15.75" customHeight="1"/>
    <row r="754" s="5" customFormat="1" ht="15.75" customHeight="1"/>
    <row r="755" s="5" customFormat="1" ht="15.75" customHeight="1"/>
    <row r="756" s="5" customFormat="1" ht="15.75" customHeight="1"/>
    <row r="757" s="5" customFormat="1" ht="15.75" customHeight="1"/>
    <row r="758" s="5" customFormat="1" ht="15.75" customHeight="1"/>
    <row r="759" s="5" customFormat="1" ht="15.75" customHeight="1"/>
    <row r="760" s="5" customFormat="1" ht="15.75" customHeight="1"/>
    <row r="761" s="5" customFormat="1" ht="15.75" customHeight="1"/>
    <row r="762" s="5" customFormat="1" ht="15.75" customHeight="1"/>
    <row r="763" s="5" customFormat="1" ht="15.75" customHeight="1"/>
    <row r="764" s="5" customFormat="1" ht="15.75" customHeight="1"/>
    <row r="765" s="5" customFormat="1" ht="15.75" customHeight="1"/>
    <row r="766" s="5" customFormat="1" ht="15.75" customHeight="1"/>
    <row r="767" s="5" customFormat="1" ht="15.75" customHeight="1"/>
    <row r="768" s="5" customFormat="1" ht="15.75" customHeight="1"/>
    <row r="769" s="5" customFormat="1" ht="15.75" customHeight="1"/>
    <row r="770" s="5" customFormat="1" ht="15.75" customHeight="1"/>
    <row r="771" s="5" customFormat="1" ht="15.75" customHeight="1"/>
    <row r="772" s="5" customFormat="1" ht="15.75" customHeight="1"/>
    <row r="773" s="5" customFormat="1" ht="15.75" customHeight="1"/>
    <row r="774" s="5" customFormat="1" ht="15.75" customHeight="1"/>
    <row r="775" s="5" customFormat="1" ht="15.75" customHeight="1"/>
    <row r="776" s="5" customFormat="1" ht="15.75" customHeight="1"/>
    <row r="777" s="5" customFormat="1" ht="15.75" customHeight="1"/>
    <row r="778" s="5" customFormat="1" ht="15.75" customHeight="1"/>
    <row r="779" s="5" customFormat="1" ht="15.75" customHeight="1"/>
    <row r="780" s="5" customFormat="1" ht="15.75" customHeight="1"/>
    <row r="781" s="5" customFormat="1" ht="15.75" customHeight="1"/>
    <row r="782" s="5" customFormat="1" ht="15.75" customHeight="1"/>
    <row r="783" s="5" customFormat="1" ht="15.75" customHeight="1"/>
    <row r="784" s="5" customFormat="1" ht="15.75" customHeight="1"/>
    <row r="785" s="5" customFormat="1" ht="15.75" customHeight="1"/>
    <row r="786" s="5" customFormat="1" ht="15.75" customHeight="1"/>
    <row r="787" s="5" customFormat="1" ht="15.75" customHeight="1"/>
    <row r="788" s="5" customFormat="1" ht="15.75" customHeight="1"/>
    <row r="789" s="5" customFormat="1" ht="15.75" customHeight="1"/>
    <row r="790" s="5" customFormat="1" ht="15.75" customHeight="1"/>
    <row r="791" s="5" customFormat="1" ht="15.75" customHeight="1"/>
    <row r="792" s="5" customFormat="1" ht="15.75" customHeight="1"/>
    <row r="793" s="5" customFormat="1" ht="15.75" customHeight="1"/>
    <row r="794" s="5" customFormat="1" ht="15.75" customHeight="1"/>
    <row r="795" s="5" customFormat="1" ht="15.75" customHeight="1"/>
    <row r="796" s="5" customFormat="1" ht="15.75" customHeight="1"/>
    <row r="797" s="5" customFormat="1" ht="15.75" customHeight="1"/>
    <row r="798" s="5" customFormat="1" ht="15.75" customHeight="1"/>
    <row r="799" s="5" customFormat="1" ht="15.75" customHeight="1"/>
    <row r="800" s="5" customFormat="1" ht="15.75" customHeight="1"/>
    <row r="801" s="5" customFormat="1" ht="15.75" customHeight="1"/>
    <row r="802" s="5" customFormat="1" ht="15.75" customHeight="1"/>
    <row r="803" s="5" customFormat="1" ht="15.75" customHeight="1"/>
    <row r="804" s="5" customFormat="1" ht="15.75" customHeight="1"/>
    <row r="805" s="5" customFormat="1" ht="15.75" customHeight="1"/>
    <row r="806" s="5" customFormat="1" ht="15.75" customHeight="1"/>
    <row r="807" s="5" customFormat="1" ht="15.75" customHeight="1"/>
    <row r="808" s="5" customFormat="1" ht="15.75" customHeight="1"/>
    <row r="809" s="5" customFormat="1" ht="15.75" customHeight="1"/>
    <row r="810" s="5" customFormat="1" ht="15.75" customHeight="1"/>
    <row r="811" s="5" customFormat="1" ht="15.75" customHeight="1"/>
    <row r="812" s="5" customFormat="1" ht="15.75" customHeight="1"/>
    <row r="813" s="5" customFormat="1" ht="15.75" customHeight="1"/>
    <row r="814" s="5" customFormat="1" ht="15.75" customHeight="1"/>
    <row r="815" s="5" customFormat="1" ht="15.75" customHeight="1"/>
    <row r="816" s="5" customFormat="1" ht="15.75" customHeight="1"/>
    <row r="817" s="5" customFormat="1" ht="15.75" customHeight="1"/>
    <row r="818" s="5" customFormat="1" ht="15.75" customHeight="1"/>
    <row r="819" s="5" customFormat="1" ht="15.75" customHeight="1"/>
    <row r="820" s="5" customFormat="1" ht="15.75" customHeight="1"/>
    <row r="821" s="5" customFormat="1" ht="15.75" customHeight="1"/>
    <row r="822" s="5" customFormat="1" ht="15.75" customHeight="1"/>
    <row r="823" s="5" customFormat="1" ht="15.75" customHeight="1"/>
    <row r="824" s="5" customFormat="1" ht="15.75" customHeight="1"/>
    <row r="825" s="5" customFormat="1" ht="15.75" customHeight="1"/>
    <row r="826" s="5" customFormat="1" ht="15.75" customHeight="1"/>
    <row r="827" s="5" customFormat="1" ht="15.75" customHeight="1"/>
    <row r="828" s="5" customFormat="1" ht="15.75" customHeight="1"/>
    <row r="829" s="5" customFormat="1" ht="15.75" customHeight="1"/>
    <row r="830" s="5" customFormat="1" ht="15.75" customHeight="1"/>
    <row r="831" s="5" customFormat="1" ht="15.75" customHeight="1"/>
    <row r="832" s="5" customFormat="1" ht="15.75" customHeight="1"/>
    <row r="833" s="5" customFormat="1" ht="15.75" customHeight="1"/>
    <row r="834" s="5" customFormat="1" ht="15.75" customHeight="1"/>
    <row r="835" s="5" customFormat="1" ht="15.75" customHeight="1"/>
    <row r="836" s="5" customFormat="1" ht="15.75" customHeight="1"/>
    <row r="837" s="5" customFormat="1" ht="15.75" customHeight="1"/>
    <row r="838" s="5" customFormat="1" ht="15.75" customHeight="1"/>
    <row r="839" s="5" customFormat="1" ht="15.75" customHeight="1"/>
    <row r="840" s="5" customFormat="1" ht="15.75" customHeight="1"/>
    <row r="841" s="5" customFormat="1" ht="15.75" customHeight="1"/>
    <row r="842" s="5" customFormat="1" ht="15.75" customHeight="1"/>
    <row r="843" s="5" customFormat="1" ht="15.75" customHeight="1"/>
    <row r="844" s="5" customFormat="1" ht="15.75" customHeight="1"/>
    <row r="845" s="5" customFormat="1" ht="15.75" customHeight="1"/>
    <row r="846" s="5" customFormat="1" ht="15.75" customHeight="1"/>
    <row r="847" s="5" customFormat="1" ht="15.75" customHeight="1"/>
    <row r="848" s="5" customFormat="1" ht="15.75" customHeight="1"/>
    <row r="849" s="5" customFormat="1" ht="15.75" customHeight="1"/>
    <row r="850" s="5" customFormat="1" ht="15.75" customHeight="1"/>
    <row r="851" s="5" customFormat="1" ht="15.75" customHeight="1"/>
    <row r="852" s="5" customFormat="1" ht="15.75" customHeight="1"/>
    <row r="853" s="5" customFormat="1" ht="15.75" customHeight="1"/>
    <row r="854" s="5" customFormat="1" ht="15.75" customHeight="1"/>
    <row r="855" s="5" customFormat="1" ht="15.75" customHeight="1"/>
    <row r="856" s="5" customFormat="1" ht="15.75" customHeight="1"/>
    <row r="857" s="5" customFormat="1" ht="15.75" customHeight="1"/>
    <row r="858" s="5" customFormat="1" ht="15.75" customHeight="1"/>
    <row r="859" s="5" customFormat="1" ht="15.75" customHeight="1"/>
    <row r="860" s="5" customFormat="1" ht="15.75" customHeight="1"/>
    <row r="861" s="5" customFormat="1" ht="15.75" customHeight="1"/>
    <row r="862" s="5" customFormat="1" ht="15.75" customHeight="1"/>
    <row r="863" s="5" customFormat="1" ht="15.75" customHeight="1"/>
    <row r="864" s="5" customFormat="1" ht="15.75" customHeight="1"/>
    <row r="865" s="5" customFormat="1" ht="15.75" customHeight="1"/>
    <row r="866" s="5" customFormat="1" ht="15.75" customHeight="1"/>
    <row r="867" s="5" customFormat="1" ht="15.75" customHeight="1"/>
    <row r="868" s="5" customFormat="1" ht="15.75" customHeight="1"/>
    <row r="869" s="5" customFormat="1" ht="15.75" customHeight="1"/>
    <row r="870" s="5" customFormat="1" ht="15.75" customHeight="1"/>
    <row r="871" s="5" customFormat="1" ht="15.75" customHeight="1"/>
    <row r="872" s="5" customFormat="1" ht="15.75" customHeight="1"/>
    <row r="873" s="5" customFormat="1" ht="15.75" customHeight="1"/>
    <row r="874" s="5" customFormat="1" ht="15.75" customHeight="1"/>
    <row r="875" s="5" customFormat="1" ht="15.75" customHeight="1"/>
    <row r="876" s="5" customFormat="1" ht="15.75" customHeight="1"/>
    <row r="877" s="5" customFormat="1" ht="15.75" customHeight="1"/>
    <row r="878" s="5" customFormat="1" ht="15.75" customHeight="1"/>
    <row r="879" s="5" customFormat="1" ht="15.75" customHeight="1"/>
    <row r="880" s="5" customFormat="1" ht="15.75" customHeight="1"/>
    <row r="881" s="5" customFormat="1" ht="15.75" customHeight="1"/>
    <row r="882" s="5" customFormat="1" ht="15.75" customHeight="1"/>
    <row r="883" s="5" customFormat="1" ht="15.75" customHeight="1"/>
    <row r="884" s="5" customFormat="1" ht="15.75" customHeight="1"/>
    <row r="885" s="5" customFormat="1" ht="15.75" customHeight="1"/>
    <row r="886" s="5" customFormat="1" ht="15.75" customHeight="1"/>
    <row r="887" s="5" customFormat="1" ht="15.75" customHeight="1"/>
    <row r="888" s="5" customFormat="1" ht="15.75" customHeight="1"/>
    <row r="889" s="5" customFormat="1" ht="15.75" customHeight="1"/>
    <row r="890" s="5" customFormat="1" ht="15.75" customHeight="1"/>
    <row r="891" s="5" customFormat="1" ht="15.75" customHeight="1"/>
    <row r="892" s="5" customFormat="1" ht="15.75" customHeight="1"/>
    <row r="893" s="5" customFormat="1" ht="15.75" customHeight="1"/>
    <row r="894" s="5" customFormat="1" ht="15.75" customHeight="1"/>
    <row r="895" s="5" customFormat="1" ht="15.75" customHeight="1"/>
    <row r="896" s="5" customFormat="1" ht="15.75" customHeight="1"/>
    <row r="897" s="5" customFormat="1" ht="15.75" customHeight="1"/>
    <row r="898" s="5" customFormat="1" ht="15.75" customHeight="1"/>
    <row r="899" s="5" customFormat="1" ht="15.75" customHeight="1"/>
    <row r="900" s="5" customFormat="1" ht="15.75" customHeight="1"/>
    <row r="901" s="5" customFormat="1" ht="15.75" customHeight="1"/>
    <row r="902" s="5" customFormat="1" ht="15.75" customHeight="1"/>
    <row r="903" s="5" customFormat="1" ht="15.75" customHeight="1"/>
    <row r="904" s="5" customFormat="1" ht="15.75" customHeight="1"/>
    <row r="905" s="5" customFormat="1" ht="15.75" customHeight="1"/>
    <row r="906" s="5" customFormat="1" ht="15.75" customHeight="1"/>
    <row r="907" s="5" customFormat="1" ht="15.75" customHeight="1"/>
    <row r="908" s="5" customFormat="1" ht="15.75" customHeight="1"/>
    <row r="909" s="5" customFormat="1" ht="15.75" customHeight="1"/>
    <row r="910" s="5" customFormat="1" ht="15.75" customHeight="1"/>
    <row r="911" s="5" customFormat="1" ht="15.75" customHeight="1"/>
    <row r="912" s="5" customFormat="1" ht="15.75" customHeight="1"/>
    <row r="913" s="5" customFormat="1" ht="15.75" customHeight="1"/>
    <row r="914" s="5" customFormat="1" ht="15.75" customHeight="1"/>
    <row r="915" s="5" customFormat="1" ht="15.75" customHeight="1"/>
    <row r="916" s="5" customFormat="1" ht="15.75" customHeight="1"/>
    <row r="917" s="5" customFormat="1" ht="15.75" customHeight="1"/>
    <row r="918" s="5" customFormat="1" ht="15.75" customHeight="1"/>
    <row r="919" s="5" customFormat="1" ht="15.75" customHeight="1"/>
    <row r="920" s="5" customFormat="1" ht="15.75" customHeight="1"/>
    <row r="921" s="5" customFormat="1" ht="15.75" customHeight="1"/>
    <row r="922" s="5" customFormat="1" ht="15.75" customHeight="1"/>
    <row r="923" s="5" customFormat="1" ht="15.75" customHeight="1"/>
    <row r="924" s="5" customFormat="1" ht="15.75" customHeight="1"/>
    <row r="925" s="5" customFormat="1" ht="15.75" customHeight="1"/>
    <row r="926" s="5" customFormat="1" ht="15.75" customHeight="1"/>
    <row r="927" s="5" customFormat="1" ht="15.75" customHeight="1"/>
    <row r="928" s="5" customFormat="1" ht="15.75" customHeight="1"/>
    <row r="929" s="5" customFormat="1" ht="15.75" customHeight="1"/>
    <row r="930" s="5" customFormat="1" ht="15.75" customHeight="1"/>
    <row r="931" s="5" customFormat="1" ht="15.75" customHeight="1"/>
    <row r="932" s="5" customFormat="1" ht="15.75" customHeight="1"/>
    <row r="933" s="5" customFormat="1" ht="15.75" customHeight="1"/>
    <row r="934" s="5" customFormat="1" ht="15.75" customHeight="1"/>
    <row r="935" s="5" customFormat="1" ht="15.75" customHeight="1"/>
    <row r="936" s="5" customFormat="1" ht="15.75" customHeight="1"/>
    <row r="937" s="5" customFormat="1" ht="15.75" customHeight="1"/>
    <row r="938" s="5" customFormat="1" ht="15.75" customHeight="1"/>
    <row r="939" s="5" customFormat="1" ht="15.75" customHeight="1"/>
    <row r="940" s="5" customFormat="1" ht="15.75" customHeight="1"/>
    <row r="941" s="5" customFormat="1" ht="15.75" customHeight="1"/>
    <row r="942" s="5" customFormat="1" ht="15.75" customHeight="1"/>
    <row r="943" s="5" customFormat="1" ht="15.75" customHeight="1"/>
    <row r="944" s="5" customFormat="1" ht="15.75" customHeight="1"/>
    <row r="945" s="5" customFormat="1" ht="15.75" customHeight="1"/>
    <row r="946" s="5" customFormat="1" ht="15.75" customHeight="1"/>
    <row r="947" s="5" customFormat="1" ht="15.75" customHeight="1"/>
    <row r="948" s="5" customFormat="1" ht="15.75" customHeight="1"/>
    <row r="949" s="5" customFormat="1" ht="15.75" customHeight="1"/>
    <row r="950" s="5" customFormat="1" ht="15.75" customHeight="1"/>
    <row r="951" s="5" customFormat="1" ht="15.75" customHeight="1"/>
    <row r="952" s="5" customFormat="1" ht="15.75" customHeight="1"/>
    <row r="953" s="5" customFormat="1" ht="15.75" customHeight="1"/>
    <row r="954" s="5" customFormat="1" ht="15.75" customHeight="1"/>
    <row r="955" s="5" customFormat="1" ht="15.75" customHeight="1"/>
    <row r="956" s="5" customFormat="1" ht="15.75" customHeight="1"/>
    <row r="957" s="5" customFormat="1" ht="15.75" customHeight="1"/>
    <row r="958" s="5" customFormat="1" ht="15.75" customHeight="1"/>
    <row r="959" s="5" customFormat="1" ht="15.75" customHeight="1"/>
    <row r="960" s="5" customFormat="1" ht="15.75" customHeight="1"/>
    <row r="961" s="5" customFormat="1" ht="15.75" customHeight="1"/>
    <row r="962" s="5" customFormat="1" ht="15.75" customHeight="1"/>
    <row r="963" s="5" customFormat="1" ht="15.75" customHeight="1"/>
    <row r="964" s="5" customFormat="1" ht="15.75" customHeight="1"/>
    <row r="965" s="5" customFormat="1" ht="15.75" customHeight="1"/>
    <row r="966" s="5" customFormat="1" ht="15.75" customHeight="1"/>
    <row r="967" s="5" customFormat="1" ht="15.75" customHeight="1"/>
    <row r="968" s="5" customFormat="1" ht="15.75" customHeight="1"/>
    <row r="969" s="5" customFormat="1" ht="15.75" customHeight="1"/>
    <row r="970" s="5" customFormat="1" ht="15.75" customHeight="1"/>
    <row r="971" s="5" customFormat="1" ht="15.75" customHeight="1"/>
    <row r="972" s="5" customFormat="1" ht="15.75" customHeight="1"/>
    <row r="973" s="5" customFormat="1" ht="15.75" customHeight="1"/>
    <row r="974" s="5" customFormat="1" ht="15.75" customHeight="1"/>
    <row r="975" s="5" customFormat="1" ht="15.75" customHeight="1"/>
    <row r="976" s="5" customFormat="1" ht="15.75" customHeight="1"/>
    <row r="977" s="5" customFormat="1" ht="15.75" customHeight="1"/>
    <row r="978" s="5" customFormat="1" ht="15.75" customHeight="1"/>
    <row r="979" s="5" customFormat="1" ht="15.75" customHeight="1"/>
    <row r="980" s="5" customFormat="1" ht="15.75" customHeight="1"/>
    <row r="981" s="5" customFormat="1" ht="15.75" customHeight="1"/>
    <row r="982" s="5" customFormat="1" ht="15.75" customHeight="1"/>
    <row r="983" s="5" customFormat="1" ht="15.75" customHeight="1"/>
    <row r="984" s="5" customFormat="1" ht="15.75" customHeight="1"/>
    <row r="985" s="5" customFormat="1" ht="15.75" customHeight="1"/>
    <row r="986" s="5" customFormat="1" ht="15.75" customHeight="1"/>
    <row r="987" s="5" customFormat="1" ht="15.75" customHeight="1"/>
    <row r="988" s="5" customFormat="1" ht="15.75" customHeight="1"/>
    <row r="989" s="5" customFormat="1" ht="15.75" customHeight="1"/>
    <row r="990" s="5" customFormat="1" ht="15.75" customHeight="1"/>
    <row r="991" s="5" customFormat="1" ht="15.75" customHeight="1"/>
    <row r="992" s="5" customFormat="1" ht="15.75" customHeight="1"/>
  </sheetData>
  <mergeCells count="8">
    <mergeCell ref="C29:E31"/>
    <mergeCell ref="B2:C2"/>
    <mergeCell ref="B7:B9"/>
    <mergeCell ref="B11:C11"/>
    <mergeCell ref="B18:C18"/>
    <mergeCell ref="B23:C23"/>
    <mergeCell ref="B25:B27"/>
    <mergeCell ref="C25:E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0200B-11D6-0F4A-87CA-FE057C73D5D3}">
  <dimension ref="B1:N506"/>
  <sheetViews>
    <sheetView showGridLines="0" zoomScaleNormal="100" workbookViewId="0"/>
  </sheetViews>
  <sheetFormatPr baseColWidth="10" defaultColWidth="47.5" defaultRowHeight="16"/>
  <cols>
    <col min="1" max="1" width="6.33203125" style="24" customWidth="1"/>
    <col min="2" max="4" width="52.1640625" style="24" customWidth="1"/>
    <col min="5" max="5" width="52.1640625" style="25" customWidth="1"/>
    <col min="6" max="12" width="52.1640625" style="24" customWidth="1"/>
    <col min="13" max="13" width="24" style="24" customWidth="1"/>
    <col min="14" max="16384" width="47.5" style="24"/>
  </cols>
  <sheetData>
    <row r="1" spans="2:14" ht="89" customHeight="1">
      <c r="B1" s="23" t="s">
        <v>16</v>
      </c>
    </row>
    <row r="2" spans="2:14" s="27" customFormat="1" ht="50" customHeight="1">
      <c r="B2" s="135"/>
      <c r="C2" s="135"/>
      <c r="D2" s="135"/>
      <c r="E2" s="135"/>
      <c r="F2" s="135"/>
      <c r="G2" s="26" t="s">
        <v>17</v>
      </c>
      <c r="H2" s="136"/>
      <c r="I2" s="137"/>
      <c r="J2" s="137"/>
      <c r="K2" s="137"/>
      <c r="L2" s="138"/>
    </row>
    <row r="3" spans="2:14" s="33" customFormat="1" ht="61" customHeight="1">
      <c r="B3" s="28" t="s">
        <v>18</v>
      </c>
      <c r="C3" s="29" t="s">
        <v>19</v>
      </c>
      <c r="D3" s="30" t="s">
        <v>20</v>
      </c>
      <c r="E3" s="30" t="s">
        <v>21</v>
      </c>
      <c r="F3" s="30" t="s">
        <v>22</v>
      </c>
      <c r="G3" s="30" t="s">
        <v>23</v>
      </c>
      <c r="H3" s="30" t="s">
        <v>24</v>
      </c>
      <c r="I3" s="30" t="s">
        <v>25</v>
      </c>
      <c r="J3" s="31" t="s">
        <v>26</v>
      </c>
      <c r="K3" s="31" t="s">
        <v>27</v>
      </c>
      <c r="L3" s="32" t="s">
        <v>28</v>
      </c>
      <c r="N3" s="34"/>
    </row>
    <row r="4" spans="2:14" s="40" customFormat="1" ht="61" customHeight="1">
      <c r="B4" s="119" t="s">
        <v>29</v>
      </c>
      <c r="C4" s="35" t="s">
        <v>30</v>
      </c>
      <c r="D4" s="36" t="s">
        <v>31</v>
      </c>
      <c r="E4" s="36" t="s">
        <v>32</v>
      </c>
      <c r="F4" s="36" t="s">
        <v>33</v>
      </c>
      <c r="G4" s="36" t="s">
        <v>34</v>
      </c>
      <c r="H4" s="36" t="s">
        <v>35</v>
      </c>
      <c r="I4" s="36" t="s">
        <v>36</v>
      </c>
      <c r="J4" s="37" t="s">
        <v>37</v>
      </c>
      <c r="K4" s="38" t="s">
        <v>38</v>
      </c>
      <c r="L4" s="39" t="s">
        <v>39</v>
      </c>
      <c r="N4" s="41" t="s">
        <v>40</v>
      </c>
    </row>
    <row r="5" spans="2:14" s="47" customFormat="1" ht="33" customHeight="1">
      <c r="B5" s="121" t="s">
        <v>41</v>
      </c>
      <c r="C5" s="42" t="s">
        <v>42</v>
      </c>
      <c r="D5" s="43" t="s">
        <v>43</v>
      </c>
      <c r="E5" s="43" t="s">
        <v>44</v>
      </c>
      <c r="F5" s="43" t="s">
        <v>45</v>
      </c>
      <c r="G5" s="43" t="s">
        <v>46</v>
      </c>
      <c r="H5" s="43" t="s">
        <v>47</v>
      </c>
      <c r="I5" s="43" t="s">
        <v>47</v>
      </c>
      <c r="J5" s="44" t="s">
        <v>48</v>
      </c>
      <c r="K5" s="45" t="s">
        <v>47</v>
      </c>
      <c r="L5" s="46" t="s">
        <v>47</v>
      </c>
      <c r="N5" s="122" t="s">
        <v>49</v>
      </c>
    </row>
    <row r="6" spans="2:14" s="52" customFormat="1" ht="36" customHeight="1">
      <c r="B6" s="120"/>
      <c r="C6" s="48"/>
      <c r="D6" s="48"/>
      <c r="E6" s="49"/>
      <c r="F6" s="50"/>
      <c r="G6" s="48"/>
      <c r="H6" s="48"/>
      <c r="I6" s="51"/>
      <c r="J6" s="51"/>
      <c r="K6" s="50"/>
      <c r="L6" s="50"/>
      <c r="N6" s="123" t="s">
        <v>50</v>
      </c>
    </row>
    <row r="7" spans="2:14" s="56" customFormat="1" ht="36" customHeight="1">
      <c r="B7" s="54"/>
      <c r="C7" s="54"/>
      <c r="D7" s="54"/>
      <c r="E7" s="55"/>
      <c r="F7" s="54"/>
      <c r="G7" s="54"/>
      <c r="H7" s="53"/>
      <c r="I7" s="55"/>
      <c r="J7" s="55"/>
      <c r="K7" s="54"/>
      <c r="L7" s="54"/>
      <c r="N7" s="124" t="s">
        <v>51</v>
      </c>
    </row>
    <row r="8" spans="2:14" s="56" customFormat="1" ht="36" customHeight="1">
      <c r="B8" s="53"/>
      <c r="C8" s="54"/>
      <c r="D8" s="54"/>
      <c r="E8" s="55"/>
      <c r="F8" s="54"/>
      <c r="G8" s="54"/>
      <c r="H8" s="53"/>
      <c r="I8" s="55"/>
      <c r="J8" s="55"/>
      <c r="K8" s="54"/>
      <c r="L8" s="54"/>
      <c r="N8" s="125" t="s">
        <v>52</v>
      </c>
    </row>
    <row r="9" spans="2:14" s="56" customFormat="1" ht="36" customHeight="1">
      <c r="B9" s="53"/>
      <c r="C9" s="54"/>
      <c r="D9" s="54"/>
      <c r="E9" s="55"/>
      <c r="F9" s="54"/>
      <c r="G9" s="54"/>
      <c r="H9" s="53"/>
      <c r="I9" s="55"/>
      <c r="J9" s="55"/>
      <c r="K9" s="54"/>
      <c r="L9" s="54"/>
      <c r="N9" s="52"/>
    </row>
    <row r="10" spans="2:14" s="56" customFormat="1" ht="36" customHeight="1">
      <c r="B10" s="53"/>
      <c r="C10" s="54"/>
      <c r="D10" s="54"/>
      <c r="E10" s="55"/>
      <c r="F10" s="54"/>
      <c r="G10" s="54"/>
      <c r="H10" s="53"/>
      <c r="I10" s="55"/>
      <c r="J10" s="55"/>
      <c r="K10" s="54"/>
      <c r="L10" s="54"/>
      <c r="N10" s="52"/>
    </row>
    <row r="11" spans="2:14" s="56" customFormat="1" ht="36" customHeight="1">
      <c r="B11" s="53"/>
      <c r="C11" s="54"/>
      <c r="D11" s="54"/>
      <c r="E11" s="55"/>
      <c r="F11" s="54"/>
      <c r="G11" s="54"/>
      <c r="H11" s="53"/>
      <c r="I11" s="55"/>
      <c r="J11" s="55"/>
      <c r="K11" s="54"/>
      <c r="L11" s="54"/>
      <c r="N11" s="52"/>
    </row>
    <row r="12" spans="2:14" s="56" customFormat="1" ht="36" customHeight="1">
      <c r="B12" s="53"/>
      <c r="C12" s="54"/>
      <c r="D12" s="54"/>
      <c r="E12" s="55"/>
      <c r="F12" s="54"/>
      <c r="G12" s="54"/>
      <c r="H12" s="53"/>
      <c r="I12" s="55"/>
      <c r="J12" s="55"/>
      <c r="K12" s="54"/>
      <c r="L12" s="54"/>
      <c r="N12" s="52"/>
    </row>
    <row r="13" spans="2:14" s="56" customFormat="1" ht="36" customHeight="1">
      <c r="B13" s="53"/>
      <c r="C13" s="54"/>
      <c r="D13" s="54"/>
      <c r="E13" s="55"/>
      <c r="F13" s="54"/>
      <c r="G13" s="54"/>
      <c r="H13" s="53"/>
      <c r="I13" s="55"/>
      <c r="J13" s="55"/>
      <c r="K13" s="54"/>
      <c r="L13" s="54"/>
      <c r="N13" s="52"/>
    </row>
    <row r="14" spans="2:14" s="56" customFormat="1" ht="36" customHeight="1">
      <c r="B14" s="53"/>
      <c r="C14" s="54"/>
      <c r="D14" s="54"/>
      <c r="E14" s="55"/>
      <c r="F14" s="54"/>
      <c r="G14" s="54"/>
      <c r="H14" s="53"/>
      <c r="I14" s="55"/>
      <c r="J14" s="55"/>
      <c r="K14" s="54"/>
      <c r="L14" s="54"/>
      <c r="N14" s="52"/>
    </row>
    <row r="15" spans="2:14" s="56" customFormat="1" ht="36" customHeight="1">
      <c r="B15" s="53"/>
      <c r="C15" s="54"/>
      <c r="D15" s="54"/>
      <c r="E15" s="55"/>
      <c r="F15" s="54"/>
      <c r="G15" s="54"/>
      <c r="H15" s="53"/>
      <c r="I15" s="55"/>
      <c r="J15" s="55"/>
      <c r="K15" s="54"/>
      <c r="L15" s="54"/>
      <c r="N15" s="52"/>
    </row>
    <row r="16" spans="2:14" s="56" customFormat="1" ht="36" customHeight="1">
      <c r="B16" s="53"/>
      <c r="C16" s="54"/>
      <c r="D16" s="54"/>
      <c r="E16" s="55"/>
      <c r="F16" s="54"/>
      <c r="G16" s="54"/>
      <c r="H16" s="53"/>
      <c r="I16" s="55"/>
      <c r="J16" s="55"/>
      <c r="K16" s="54"/>
      <c r="L16" s="54"/>
      <c r="N16" s="52"/>
    </row>
    <row r="17" spans="2:14" s="56" customFormat="1" ht="36" customHeight="1">
      <c r="B17" s="53"/>
      <c r="C17" s="54"/>
      <c r="D17" s="54"/>
      <c r="E17" s="55"/>
      <c r="F17" s="54"/>
      <c r="G17" s="54"/>
      <c r="H17" s="53"/>
      <c r="I17" s="55"/>
      <c r="J17" s="55"/>
      <c r="K17" s="54"/>
      <c r="L17" s="54"/>
      <c r="N17" s="52"/>
    </row>
    <row r="18" spans="2:14" s="56" customFormat="1" ht="36" customHeight="1">
      <c r="B18" s="53"/>
      <c r="C18" s="54"/>
      <c r="D18" s="53"/>
      <c r="E18" s="57"/>
      <c r="F18" s="54"/>
      <c r="G18" s="54"/>
      <c r="H18" s="53"/>
      <c r="I18" s="55"/>
      <c r="J18" s="55"/>
      <c r="K18" s="54"/>
      <c r="L18" s="54"/>
      <c r="N18" s="52"/>
    </row>
    <row r="19" spans="2:14" s="56" customFormat="1" ht="36" customHeight="1">
      <c r="B19" s="53"/>
      <c r="C19" s="54"/>
      <c r="D19" s="54"/>
      <c r="E19" s="55"/>
      <c r="F19" s="54"/>
      <c r="G19" s="54"/>
      <c r="H19" s="53"/>
      <c r="I19" s="55"/>
      <c r="J19" s="55"/>
      <c r="K19" s="54"/>
      <c r="L19" s="54"/>
      <c r="N19" s="52"/>
    </row>
    <row r="20" spans="2:14" s="56" customFormat="1" ht="36" customHeight="1">
      <c r="B20" s="53"/>
      <c r="C20" s="54"/>
      <c r="D20" s="54"/>
      <c r="E20" s="55"/>
      <c r="F20" s="54"/>
      <c r="G20" s="54"/>
      <c r="H20" s="53"/>
      <c r="I20" s="55"/>
      <c r="J20" s="55"/>
      <c r="K20" s="54"/>
      <c r="L20" s="54"/>
      <c r="N20" s="52"/>
    </row>
    <row r="21" spans="2:14" s="56" customFormat="1" ht="36" customHeight="1">
      <c r="B21" s="53"/>
      <c r="C21" s="54"/>
      <c r="D21" s="54"/>
      <c r="E21" s="55"/>
      <c r="F21" s="54"/>
      <c r="G21" s="54"/>
      <c r="H21" s="53"/>
      <c r="I21" s="55"/>
      <c r="J21" s="55"/>
      <c r="K21" s="54"/>
      <c r="L21" s="54"/>
      <c r="N21" s="52"/>
    </row>
    <row r="22" spans="2:14" s="56" customFormat="1" ht="36" customHeight="1">
      <c r="B22" s="53"/>
      <c r="C22" s="53"/>
      <c r="D22" s="53"/>
      <c r="E22" s="57"/>
      <c r="F22" s="54"/>
      <c r="G22" s="53"/>
      <c r="H22" s="53"/>
      <c r="I22" s="55"/>
      <c r="J22" s="55"/>
      <c r="K22" s="54"/>
      <c r="L22" s="54"/>
      <c r="N22" s="52"/>
    </row>
    <row r="23" spans="2:14" s="56" customFormat="1" ht="36" customHeight="1">
      <c r="B23" s="53"/>
      <c r="C23" s="54"/>
      <c r="D23" s="54"/>
      <c r="E23" s="55"/>
      <c r="F23" s="54"/>
      <c r="G23" s="54"/>
      <c r="H23" s="53"/>
      <c r="I23" s="55"/>
      <c r="J23" s="55"/>
      <c r="K23" s="54"/>
      <c r="L23" s="54"/>
      <c r="N23" s="52"/>
    </row>
    <row r="24" spans="2:14" s="56" customFormat="1" ht="36" customHeight="1">
      <c r="B24" s="53"/>
      <c r="C24" s="54"/>
      <c r="D24" s="54"/>
      <c r="E24" s="55"/>
      <c r="F24" s="54"/>
      <c r="G24" s="54"/>
      <c r="H24" s="53"/>
      <c r="I24" s="55"/>
      <c r="J24" s="55"/>
      <c r="K24" s="54"/>
      <c r="L24" s="54"/>
      <c r="N24" s="52"/>
    </row>
    <row r="25" spans="2:14" s="56" customFormat="1" ht="36" customHeight="1">
      <c r="B25" s="53"/>
      <c r="C25" s="54"/>
      <c r="D25" s="54"/>
      <c r="E25" s="55"/>
      <c r="F25" s="54"/>
      <c r="G25" s="54"/>
      <c r="H25" s="53"/>
      <c r="I25" s="55"/>
      <c r="J25" s="55"/>
      <c r="K25" s="54"/>
      <c r="L25" s="54"/>
      <c r="N25" s="52"/>
    </row>
    <row r="26" spans="2:14" s="56" customFormat="1" ht="36" customHeight="1">
      <c r="B26" s="53"/>
      <c r="C26" s="54"/>
      <c r="D26" s="54"/>
      <c r="E26" s="55"/>
      <c r="F26" s="54"/>
      <c r="G26" s="54"/>
      <c r="H26" s="53"/>
      <c r="I26" s="55"/>
      <c r="J26" s="55"/>
      <c r="K26" s="54"/>
      <c r="L26" s="54"/>
      <c r="N26" s="52"/>
    </row>
    <row r="27" spans="2:14" s="56" customFormat="1" ht="36" customHeight="1">
      <c r="B27" s="53"/>
      <c r="C27" s="54"/>
      <c r="D27" s="54"/>
      <c r="E27" s="55"/>
      <c r="F27" s="54"/>
      <c r="G27" s="54"/>
      <c r="H27" s="53"/>
      <c r="I27" s="55"/>
      <c r="J27" s="55"/>
      <c r="K27" s="54"/>
      <c r="L27" s="54"/>
      <c r="N27" s="52"/>
    </row>
    <row r="28" spans="2:14" s="56" customFormat="1" ht="36" customHeight="1">
      <c r="B28" s="53"/>
      <c r="C28" s="54"/>
      <c r="D28" s="54"/>
      <c r="E28" s="55"/>
      <c r="F28" s="54"/>
      <c r="G28" s="54"/>
      <c r="H28" s="53"/>
      <c r="I28" s="55"/>
      <c r="J28" s="55"/>
      <c r="K28" s="54"/>
      <c r="L28" s="54"/>
      <c r="N28" s="52"/>
    </row>
    <row r="29" spans="2:14" s="56" customFormat="1" ht="36" customHeight="1">
      <c r="B29" s="53"/>
      <c r="C29" s="54"/>
      <c r="D29" s="54"/>
      <c r="E29" s="55"/>
      <c r="F29" s="54"/>
      <c r="G29" s="54"/>
      <c r="H29" s="53"/>
      <c r="I29" s="55"/>
      <c r="J29" s="55"/>
      <c r="K29" s="54"/>
      <c r="L29" s="54"/>
      <c r="N29" s="52"/>
    </row>
    <row r="30" spans="2:14" s="52" customFormat="1" ht="36" customHeight="1">
      <c r="B30" s="53"/>
      <c r="C30" s="54"/>
      <c r="D30" s="54"/>
      <c r="E30" s="55"/>
      <c r="F30" s="54"/>
      <c r="G30" s="54"/>
      <c r="H30" s="53"/>
      <c r="I30" s="55"/>
      <c r="J30" s="55"/>
      <c r="K30" s="54"/>
      <c r="L30" s="54"/>
    </row>
    <row r="31" spans="2:14" s="56" customFormat="1" ht="36" customHeight="1">
      <c r="B31" s="53"/>
      <c r="C31" s="54"/>
      <c r="D31" s="54"/>
      <c r="E31" s="55"/>
      <c r="F31" s="54"/>
      <c r="G31" s="54"/>
      <c r="H31" s="53"/>
      <c r="I31" s="55"/>
      <c r="J31" s="55"/>
      <c r="K31" s="54"/>
      <c r="L31" s="54"/>
      <c r="N31" s="52"/>
    </row>
    <row r="32" spans="2:14" s="56" customFormat="1" ht="36" customHeight="1">
      <c r="B32" s="53"/>
      <c r="C32" s="54"/>
      <c r="D32" s="54"/>
      <c r="E32" s="55"/>
      <c r="F32" s="54"/>
      <c r="G32" s="54"/>
      <c r="H32" s="53"/>
      <c r="I32" s="55"/>
      <c r="J32" s="55"/>
      <c r="K32" s="54"/>
      <c r="L32" s="54"/>
      <c r="N32" s="52"/>
    </row>
    <row r="33" spans="2:14" s="52" customFormat="1" ht="36" customHeight="1">
      <c r="B33" s="53"/>
      <c r="C33" s="54"/>
      <c r="D33" s="54"/>
      <c r="E33" s="55"/>
      <c r="F33" s="54"/>
      <c r="G33" s="54"/>
      <c r="H33" s="53"/>
      <c r="I33" s="55"/>
      <c r="J33" s="55"/>
      <c r="K33" s="54"/>
      <c r="L33" s="54"/>
    </row>
    <row r="34" spans="2:14" s="56" customFormat="1" ht="36" customHeight="1">
      <c r="B34" s="53"/>
      <c r="C34" s="54"/>
      <c r="D34" s="53"/>
      <c r="E34" s="57"/>
      <c r="F34" s="54"/>
      <c r="G34" s="54"/>
      <c r="H34" s="53"/>
      <c r="I34" s="55"/>
      <c r="J34" s="55"/>
      <c r="K34" s="54"/>
      <c r="L34" s="54"/>
      <c r="N34" s="52"/>
    </row>
    <row r="35" spans="2:14" s="56" customFormat="1" ht="36" customHeight="1">
      <c r="B35" s="53"/>
      <c r="C35" s="54"/>
      <c r="D35" s="54"/>
      <c r="E35" s="55"/>
      <c r="F35" s="54"/>
      <c r="G35" s="54"/>
      <c r="H35" s="53"/>
      <c r="I35" s="55"/>
      <c r="J35" s="55"/>
      <c r="K35" s="54"/>
      <c r="L35" s="54"/>
      <c r="N35" s="52"/>
    </row>
    <row r="36" spans="2:14" s="52" customFormat="1" ht="36" customHeight="1">
      <c r="B36" s="53"/>
      <c r="C36" s="54"/>
      <c r="D36" s="54"/>
      <c r="E36" s="55"/>
      <c r="F36" s="54"/>
      <c r="G36" s="54"/>
      <c r="H36" s="53"/>
      <c r="I36" s="55"/>
      <c r="J36" s="55"/>
      <c r="K36" s="54"/>
      <c r="L36" s="54"/>
    </row>
    <row r="37" spans="2:14" s="56" customFormat="1" ht="36" customHeight="1">
      <c r="B37" s="53"/>
      <c r="C37" s="54"/>
      <c r="D37" s="54"/>
      <c r="E37" s="55"/>
      <c r="F37" s="54"/>
      <c r="G37" s="54"/>
      <c r="H37" s="53"/>
      <c r="I37" s="55"/>
      <c r="J37" s="55"/>
      <c r="K37" s="54"/>
      <c r="L37" s="54"/>
      <c r="N37" s="52"/>
    </row>
    <row r="38" spans="2:14" s="56" customFormat="1" ht="36" customHeight="1">
      <c r="B38" s="53"/>
      <c r="C38" s="54"/>
      <c r="D38" s="54"/>
      <c r="E38" s="55"/>
      <c r="F38" s="54"/>
      <c r="G38" s="54"/>
      <c r="H38" s="53"/>
      <c r="I38" s="55"/>
      <c r="J38" s="55"/>
      <c r="K38" s="54"/>
      <c r="L38" s="54"/>
      <c r="N38" s="52"/>
    </row>
    <row r="39" spans="2:14" s="56" customFormat="1" ht="36" customHeight="1">
      <c r="B39" s="53"/>
      <c r="C39" s="54"/>
      <c r="D39" s="54"/>
      <c r="E39" s="55"/>
      <c r="F39" s="54"/>
      <c r="G39" s="54"/>
      <c r="H39" s="53"/>
      <c r="I39" s="55"/>
      <c r="J39" s="55"/>
      <c r="K39" s="54"/>
      <c r="L39" s="54"/>
      <c r="N39" s="52"/>
    </row>
    <row r="40" spans="2:14" s="56" customFormat="1" ht="36" customHeight="1">
      <c r="B40" s="53"/>
      <c r="C40" s="54"/>
      <c r="D40" s="54"/>
      <c r="E40" s="55"/>
      <c r="F40" s="54"/>
      <c r="G40" s="54"/>
      <c r="H40" s="53"/>
      <c r="I40" s="55"/>
      <c r="J40" s="55"/>
      <c r="K40" s="54"/>
      <c r="L40" s="54"/>
      <c r="N40" s="52"/>
    </row>
    <row r="41" spans="2:14" s="56" customFormat="1" ht="36" customHeight="1">
      <c r="B41" s="53"/>
      <c r="C41" s="54"/>
      <c r="D41" s="54"/>
      <c r="E41" s="55"/>
      <c r="F41" s="54"/>
      <c r="G41" s="54"/>
      <c r="H41" s="53"/>
      <c r="I41" s="55"/>
      <c r="J41" s="55"/>
      <c r="K41" s="54"/>
      <c r="L41" s="54"/>
      <c r="N41" s="52"/>
    </row>
    <row r="42" spans="2:14" s="56" customFormat="1" ht="36" customHeight="1">
      <c r="B42" s="53"/>
      <c r="C42" s="54"/>
      <c r="D42" s="54"/>
      <c r="E42" s="55"/>
      <c r="F42" s="54"/>
      <c r="G42" s="54"/>
      <c r="H42" s="53"/>
      <c r="I42" s="55"/>
      <c r="J42" s="55"/>
      <c r="K42" s="54"/>
      <c r="L42" s="54"/>
      <c r="N42" s="52"/>
    </row>
    <row r="43" spans="2:14" s="56" customFormat="1" ht="36" customHeight="1">
      <c r="B43" s="53"/>
      <c r="C43" s="54"/>
      <c r="D43" s="54"/>
      <c r="E43" s="55"/>
      <c r="F43" s="54"/>
      <c r="G43" s="54"/>
      <c r="H43" s="53"/>
      <c r="I43" s="55"/>
      <c r="J43" s="55"/>
      <c r="K43" s="54"/>
      <c r="L43" s="54"/>
      <c r="N43" s="52"/>
    </row>
    <row r="44" spans="2:14" s="56" customFormat="1" ht="36" customHeight="1">
      <c r="B44" s="53"/>
      <c r="C44" s="54"/>
      <c r="D44" s="54"/>
      <c r="E44" s="55"/>
      <c r="F44" s="54"/>
      <c r="G44" s="54"/>
      <c r="H44" s="53"/>
      <c r="I44" s="55"/>
      <c r="J44" s="55"/>
      <c r="K44" s="54"/>
      <c r="L44" s="54"/>
      <c r="N44" s="52"/>
    </row>
    <row r="45" spans="2:14" s="56" customFormat="1" ht="36" customHeight="1">
      <c r="B45" s="53"/>
      <c r="C45" s="54"/>
      <c r="D45" s="54"/>
      <c r="E45" s="55"/>
      <c r="F45" s="54"/>
      <c r="G45" s="54"/>
      <c r="H45" s="53"/>
      <c r="I45" s="55"/>
      <c r="J45" s="55"/>
      <c r="K45" s="54"/>
      <c r="L45" s="54"/>
      <c r="N45" s="52"/>
    </row>
    <row r="46" spans="2:14" s="56" customFormat="1" ht="36" customHeight="1">
      <c r="B46" s="53"/>
      <c r="C46" s="54"/>
      <c r="D46" s="54"/>
      <c r="E46" s="55"/>
      <c r="F46" s="54"/>
      <c r="G46" s="54"/>
      <c r="H46" s="53"/>
      <c r="I46" s="55"/>
      <c r="J46" s="55"/>
      <c r="K46" s="54"/>
      <c r="L46" s="54"/>
      <c r="N46" s="52"/>
    </row>
    <row r="47" spans="2:14" s="56" customFormat="1" ht="36" customHeight="1">
      <c r="B47" s="53"/>
      <c r="C47" s="54"/>
      <c r="D47" s="54"/>
      <c r="E47" s="55"/>
      <c r="F47" s="54"/>
      <c r="G47" s="54"/>
      <c r="H47" s="53"/>
      <c r="I47" s="55"/>
      <c r="J47" s="55"/>
      <c r="K47" s="54"/>
      <c r="L47" s="54"/>
      <c r="N47" s="52"/>
    </row>
    <row r="48" spans="2:14" s="56" customFormat="1" ht="36" customHeight="1">
      <c r="B48" s="53"/>
      <c r="C48" s="54"/>
      <c r="D48" s="54"/>
      <c r="E48" s="55"/>
      <c r="F48" s="54"/>
      <c r="G48" s="54"/>
      <c r="H48" s="53"/>
      <c r="I48" s="55"/>
      <c r="J48" s="55"/>
      <c r="K48" s="54"/>
      <c r="L48" s="54"/>
      <c r="N48" s="52"/>
    </row>
    <row r="49" spans="2:14" s="56" customFormat="1" ht="36" customHeight="1">
      <c r="B49" s="53"/>
      <c r="C49" s="54"/>
      <c r="D49" s="53"/>
      <c r="E49" s="57"/>
      <c r="F49" s="54"/>
      <c r="G49" s="54"/>
      <c r="H49" s="53"/>
      <c r="I49" s="55"/>
      <c r="J49" s="55"/>
      <c r="K49" s="54"/>
      <c r="L49" s="54"/>
      <c r="N49" s="52"/>
    </row>
    <row r="50" spans="2:14" s="56" customFormat="1" ht="36" customHeight="1">
      <c r="B50" s="53"/>
      <c r="C50" s="54"/>
      <c r="D50" s="54"/>
      <c r="E50" s="55"/>
      <c r="F50" s="54"/>
      <c r="G50" s="54"/>
      <c r="H50" s="53"/>
      <c r="I50" s="55"/>
      <c r="J50" s="55"/>
      <c r="K50" s="54"/>
      <c r="L50" s="54"/>
      <c r="N50" s="52"/>
    </row>
    <row r="51" spans="2:14" s="56" customFormat="1" ht="36" customHeight="1">
      <c r="B51" s="53"/>
      <c r="C51" s="54"/>
      <c r="D51" s="54"/>
      <c r="E51" s="55"/>
      <c r="F51" s="54"/>
      <c r="G51" s="54"/>
      <c r="H51" s="53"/>
      <c r="I51" s="55"/>
      <c r="J51" s="55"/>
      <c r="K51" s="54"/>
      <c r="L51" s="54"/>
      <c r="N51" s="52"/>
    </row>
    <row r="52" spans="2:14" s="56" customFormat="1" ht="36" customHeight="1">
      <c r="B52" s="53"/>
      <c r="C52" s="54"/>
      <c r="D52" s="54"/>
      <c r="E52" s="55"/>
      <c r="F52" s="54"/>
      <c r="G52" s="54"/>
      <c r="H52" s="53"/>
      <c r="I52" s="55"/>
      <c r="J52" s="55"/>
      <c r="K52" s="54"/>
      <c r="L52" s="54"/>
      <c r="N52" s="52"/>
    </row>
    <row r="53" spans="2:14" s="56" customFormat="1" ht="36" customHeight="1">
      <c r="B53" s="53"/>
      <c r="C53" s="54"/>
      <c r="D53" s="54"/>
      <c r="E53" s="55"/>
      <c r="F53" s="54"/>
      <c r="G53" s="54"/>
      <c r="H53" s="53"/>
      <c r="I53" s="55"/>
      <c r="J53" s="55"/>
      <c r="K53" s="54"/>
      <c r="L53" s="54"/>
      <c r="N53" s="52"/>
    </row>
    <row r="54" spans="2:14" s="56" customFormat="1" ht="36" customHeight="1">
      <c r="B54" s="53"/>
      <c r="C54" s="54"/>
      <c r="D54" s="54"/>
      <c r="E54" s="55"/>
      <c r="F54" s="54"/>
      <c r="G54" s="54"/>
      <c r="H54" s="53"/>
      <c r="I54" s="55"/>
      <c r="J54" s="55"/>
      <c r="K54" s="54"/>
      <c r="L54" s="54"/>
      <c r="N54" s="52"/>
    </row>
    <row r="55" spans="2:14" s="56" customFormat="1" ht="36" customHeight="1">
      <c r="B55" s="53"/>
      <c r="C55" s="54"/>
      <c r="D55" s="54"/>
      <c r="E55" s="55"/>
      <c r="F55" s="54"/>
      <c r="G55" s="54"/>
      <c r="H55" s="53"/>
      <c r="I55" s="55"/>
      <c r="J55" s="55"/>
      <c r="K55" s="54"/>
      <c r="L55" s="54"/>
      <c r="N55" s="52"/>
    </row>
    <row r="56" spans="2:14" s="56" customFormat="1" ht="36" customHeight="1">
      <c r="B56" s="53"/>
      <c r="C56" s="54"/>
      <c r="D56" s="54"/>
      <c r="E56" s="55"/>
      <c r="F56" s="54"/>
      <c r="G56" s="54"/>
      <c r="H56" s="53"/>
      <c r="I56" s="55"/>
      <c r="J56" s="55"/>
      <c r="K56" s="54"/>
      <c r="L56" s="54"/>
      <c r="N56" s="52"/>
    </row>
    <row r="57" spans="2:14" s="56" customFormat="1" ht="36" customHeight="1">
      <c r="B57" s="53"/>
      <c r="C57" s="54"/>
      <c r="D57" s="54"/>
      <c r="E57" s="55"/>
      <c r="F57" s="54"/>
      <c r="G57" s="54"/>
      <c r="H57" s="53"/>
      <c r="I57" s="55"/>
      <c r="J57" s="55"/>
      <c r="K57" s="54"/>
      <c r="L57" s="54"/>
      <c r="N57" s="52"/>
    </row>
    <row r="58" spans="2:14" s="56" customFormat="1" ht="36" customHeight="1">
      <c r="B58" s="53"/>
      <c r="C58" s="54"/>
      <c r="D58" s="54"/>
      <c r="E58" s="55"/>
      <c r="F58" s="54"/>
      <c r="G58" s="54"/>
      <c r="H58" s="53"/>
      <c r="I58" s="55"/>
      <c r="J58" s="55"/>
      <c r="K58" s="54"/>
      <c r="L58" s="54"/>
      <c r="N58" s="52"/>
    </row>
    <row r="59" spans="2:14" s="56" customFormat="1" ht="36" customHeight="1">
      <c r="B59" s="53"/>
      <c r="C59" s="54"/>
      <c r="D59" s="54"/>
      <c r="E59" s="55"/>
      <c r="F59" s="54"/>
      <c r="G59" s="54"/>
      <c r="H59" s="53"/>
      <c r="I59" s="55"/>
      <c r="J59" s="55"/>
      <c r="K59" s="54"/>
      <c r="L59" s="54"/>
      <c r="N59" s="52"/>
    </row>
    <row r="60" spans="2:14" s="52" customFormat="1" ht="36" customHeight="1">
      <c r="B60" s="53"/>
      <c r="C60" s="54"/>
      <c r="D60" s="54"/>
      <c r="E60" s="55"/>
      <c r="F60" s="54"/>
      <c r="G60" s="54"/>
      <c r="H60" s="53"/>
      <c r="I60" s="55"/>
      <c r="J60" s="55"/>
      <c r="K60" s="54"/>
      <c r="L60" s="54"/>
    </row>
    <row r="61" spans="2:14" s="56" customFormat="1" ht="36" customHeight="1">
      <c r="B61" s="53"/>
      <c r="C61" s="54"/>
      <c r="D61" s="54"/>
      <c r="E61" s="55"/>
      <c r="F61" s="54"/>
      <c r="G61" s="54"/>
      <c r="H61" s="53"/>
      <c r="I61" s="55"/>
      <c r="J61" s="55"/>
      <c r="K61" s="54"/>
      <c r="L61" s="54"/>
      <c r="N61" s="52"/>
    </row>
    <row r="62" spans="2:14" s="56" customFormat="1" ht="36" customHeight="1">
      <c r="B62" s="53"/>
      <c r="C62" s="54"/>
      <c r="D62" s="54"/>
      <c r="E62" s="55"/>
      <c r="F62" s="54"/>
      <c r="G62" s="54"/>
      <c r="H62" s="53"/>
      <c r="I62" s="55"/>
      <c r="J62" s="55"/>
      <c r="K62" s="54"/>
      <c r="L62" s="54"/>
      <c r="N62" s="52"/>
    </row>
    <row r="63" spans="2:14" s="52" customFormat="1" ht="36" customHeight="1">
      <c r="B63" s="53"/>
      <c r="C63" s="54"/>
      <c r="D63" s="54"/>
      <c r="E63" s="55"/>
      <c r="F63" s="54"/>
      <c r="G63" s="54"/>
      <c r="H63" s="53"/>
      <c r="I63" s="55"/>
      <c r="J63" s="55"/>
      <c r="K63" s="54"/>
      <c r="L63" s="54"/>
    </row>
    <row r="64" spans="2:14" s="56" customFormat="1" ht="36" customHeight="1">
      <c r="B64" s="53"/>
      <c r="C64" s="54"/>
      <c r="D64" s="53"/>
      <c r="E64" s="57"/>
      <c r="F64" s="54"/>
      <c r="G64" s="54"/>
      <c r="H64" s="53"/>
      <c r="I64" s="55"/>
      <c r="J64" s="55"/>
      <c r="K64" s="54"/>
      <c r="L64" s="54"/>
      <c r="N64" s="52"/>
    </row>
    <row r="65" spans="2:14" s="56" customFormat="1" ht="36" customHeight="1">
      <c r="B65" s="53"/>
      <c r="C65" s="54"/>
      <c r="D65" s="54"/>
      <c r="E65" s="55"/>
      <c r="F65" s="54"/>
      <c r="G65" s="54"/>
      <c r="H65" s="53"/>
      <c r="I65" s="55"/>
      <c r="J65" s="55"/>
      <c r="K65" s="54"/>
      <c r="L65" s="54"/>
      <c r="N65" s="52"/>
    </row>
    <row r="66" spans="2:14" s="56" customFormat="1" ht="36" customHeight="1">
      <c r="B66" s="53"/>
      <c r="C66" s="54"/>
      <c r="D66" s="54"/>
      <c r="E66" s="55"/>
      <c r="F66" s="54"/>
      <c r="G66" s="54"/>
      <c r="H66" s="53"/>
      <c r="I66" s="55"/>
      <c r="J66" s="55"/>
      <c r="K66" s="54"/>
      <c r="L66" s="54"/>
      <c r="N66" s="52"/>
    </row>
    <row r="67" spans="2:14" s="56" customFormat="1" ht="36" customHeight="1">
      <c r="B67" s="53"/>
      <c r="C67" s="54"/>
      <c r="D67" s="54"/>
      <c r="E67" s="55"/>
      <c r="F67" s="54"/>
      <c r="G67" s="54"/>
      <c r="H67" s="53"/>
      <c r="I67" s="55"/>
      <c r="J67" s="55"/>
      <c r="K67" s="54"/>
      <c r="L67" s="54"/>
      <c r="N67" s="52"/>
    </row>
    <row r="68" spans="2:14" s="52" customFormat="1" ht="36" customHeight="1">
      <c r="B68" s="53"/>
      <c r="C68" s="53"/>
      <c r="D68" s="53"/>
      <c r="E68" s="57"/>
      <c r="F68" s="54"/>
      <c r="G68" s="54"/>
      <c r="H68" s="53"/>
      <c r="I68" s="55"/>
      <c r="J68" s="55"/>
      <c r="K68" s="54"/>
      <c r="L68" s="54"/>
    </row>
    <row r="69" spans="2:14" s="56" customFormat="1" ht="36" customHeight="1">
      <c r="B69" s="54"/>
      <c r="C69" s="54"/>
      <c r="D69" s="54"/>
      <c r="E69" s="55"/>
      <c r="F69" s="54"/>
      <c r="G69" s="54"/>
      <c r="H69" s="53"/>
      <c r="I69" s="55"/>
      <c r="J69" s="55"/>
      <c r="K69" s="54"/>
      <c r="L69" s="54"/>
      <c r="N69" s="52"/>
    </row>
    <row r="70" spans="2:14" s="56" customFormat="1" ht="36" customHeight="1">
      <c r="B70" s="54"/>
      <c r="C70" s="54"/>
      <c r="D70" s="54"/>
      <c r="E70" s="55"/>
      <c r="F70" s="54"/>
      <c r="G70" s="54"/>
      <c r="H70" s="53"/>
      <c r="I70" s="55"/>
      <c r="J70" s="55"/>
      <c r="K70" s="54"/>
      <c r="L70" s="54"/>
      <c r="N70" s="52"/>
    </row>
    <row r="71" spans="2:14" s="52" customFormat="1" ht="36" customHeight="1">
      <c r="B71" s="53"/>
      <c r="C71" s="53"/>
      <c r="D71" s="53"/>
      <c r="E71" s="57"/>
      <c r="F71" s="54"/>
      <c r="G71" s="54"/>
      <c r="H71" s="53"/>
      <c r="I71" s="55"/>
      <c r="J71" s="55"/>
      <c r="K71" s="54"/>
      <c r="L71" s="54"/>
    </row>
    <row r="72" spans="2:14" s="56" customFormat="1" ht="36" customHeight="1">
      <c r="B72" s="54"/>
      <c r="C72" s="54"/>
      <c r="D72" s="54"/>
      <c r="E72" s="55"/>
      <c r="F72" s="54"/>
      <c r="G72" s="54"/>
      <c r="H72" s="53"/>
      <c r="I72" s="55"/>
      <c r="J72" s="55"/>
      <c r="K72" s="54"/>
      <c r="L72" s="54"/>
      <c r="N72" s="52"/>
    </row>
    <row r="73" spans="2:14" s="56" customFormat="1" ht="36" customHeight="1">
      <c r="B73" s="54"/>
      <c r="C73" s="54"/>
      <c r="D73" s="53"/>
      <c r="E73" s="55"/>
      <c r="F73" s="54"/>
      <c r="G73" s="54"/>
      <c r="H73" s="53"/>
      <c r="I73" s="55"/>
      <c r="J73" s="55"/>
      <c r="K73" s="54"/>
      <c r="L73" s="54"/>
      <c r="N73" s="52"/>
    </row>
    <row r="74" spans="2:14" s="56" customFormat="1" ht="36" customHeight="1">
      <c r="B74" s="54"/>
      <c r="C74" s="54"/>
      <c r="D74" s="54"/>
      <c r="E74" s="55"/>
      <c r="F74" s="54"/>
      <c r="G74" s="54"/>
      <c r="H74" s="53"/>
      <c r="I74" s="55"/>
      <c r="J74" s="55"/>
      <c r="K74" s="54"/>
      <c r="L74" s="54"/>
      <c r="N74" s="52"/>
    </row>
    <row r="75" spans="2:14" s="56" customFormat="1" ht="36" customHeight="1">
      <c r="B75" s="54"/>
      <c r="C75" s="54"/>
      <c r="D75" s="54"/>
      <c r="E75" s="55"/>
      <c r="F75" s="54"/>
      <c r="G75" s="54"/>
      <c r="H75" s="53"/>
      <c r="I75" s="55"/>
      <c r="J75" s="55"/>
      <c r="K75" s="54"/>
      <c r="L75" s="54"/>
      <c r="N75" s="52"/>
    </row>
    <row r="76" spans="2:14" s="56" customFormat="1" ht="36" customHeight="1">
      <c r="B76" s="54"/>
      <c r="C76" s="54"/>
      <c r="D76" s="54"/>
      <c r="E76" s="57"/>
      <c r="F76" s="54"/>
      <c r="G76" s="54"/>
      <c r="H76" s="53"/>
      <c r="I76" s="55"/>
      <c r="J76" s="55"/>
      <c r="K76" s="54"/>
      <c r="L76" s="54"/>
      <c r="N76" s="52"/>
    </row>
    <row r="77" spans="2:14" s="56" customFormat="1" ht="36" customHeight="1">
      <c r="B77" s="54"/>
      <c r="C77" s="54"/>
      <c r="D77" s="54"/>
      <c r="E77" s="55"/>
      <c r="F77" s="54"/>
      <c r="G77" s="54"/>
      <c r="H77" s="53"/>
      <c r="I77" s="55"/>
      <c r="J77" s="55"/>
      <c r="K77" s="54"/>
      <c r="L77" s="54"/>
      <c r="N77" s="52"/>
    </row>
    <row r="78" spans="2:14" s="56" customFormat="1" ht="36" customHeight="1">
      <c r="B78" s="54"/>
      <c r="C78" s="54"/>
      <c r="D78" s="53"/>
      <c r="E78" s="55"/>
      <c r="F78" s="54"/>
      <c r="G78" s="54"/>
      <c r="H78" s="53"/>
      <c r="I78" s="55"/>
      <c r="J78" s="55"/>
      <c r="K78" s="54"/>
      <c r="L78" s="54"/>
      <c r="N78" s="52"/>
    </row>
    <row r="79" spans="2:14" s="56" customFormat="1" ht="36" customHeight="1">
      <c r="B79" s="54"/>
      <c r="C79" s="54"/>
      <c r="D79" s="54"/>
      <c r="E79" s="55"/>
      <c r="F79" s="54"/>
      <c r="G79" s="54"/>
      <c r="H79" s="53"/>
      <c r="I79" s="55"/>
      <c r="J79" s="55"/>
      <c r="K79" s="54"/>
      <c r="L79" s="54"/>
      <c r="N79" s="52"/>
    </row>
    <row r="80" spans="2:14" s="56" customFormat="1" ht="36" customHeight="1">
      <c r="B80" s="54"/>
      <c r="C80" s="54"/>
      <c r="D80" s="54"/>
      <c r="E80" s="55"/>
      <c r="F80" s="54"/>
      <c r="G80" s="54"/>
      <c r="H80" s="53"/>
      <c r="I80" s="55"/>
      <c r="J80" s="55"/>
      <c r="K80" s="54"/>
      <c r="L80" s="54"/>
      <c r="N80" s="52"/>
    </row>
    <row r="81" spans="2:14" s="56" customFormat="1" ht="36" customHeight="1">
      <c r="B81" s="54"/>
      <c r="C81" s="54"/>
      <c r="D81" s="53"/>
      <c r="E81" s="55"/>
      <c r="F81" s="54"/>
      <c r="G81" s="54"/>
      <c r="H81" s="53"/>
      <c r="I81" s="55"/>
      <c r="J81" s="55"/>
      <c r="K81" s="54"/>
      <c r="L81" s="54"/>
      <c r="N81" s="52"/>
    </row>
    <row r="82" spans="2:14" s="56" customFormat="1" ht="36" customHeight="1">
      <c r="B82" s="54"/>
      <c r="C82" s="54"/>
      <c r="D82" s="54"/>
      <c r="E82" s="55"/>
      <c r="F82" s="54"/>
      <c r="G82" s="54"/>
      <c r="H82" s="53"/>
      <c r="I82" s="55"/>
      <c r="J82" s="55"/>
      <c r="K82" s="54"/>
      <c r="L82" s="54"/>
      <c r="N82" s="52"/>
    </row>
    <row r="83" spans="2:14" s="56" customFormat="1" ht="36" customHeight="1">
      <c r="B83" s="54"/>
      <c r="C83" s="54"/>
      <c r="D83" s="53"/>
      <c r="E83" s="55"/>
      <c r="F83" s="54"/>
      <c r="G83" s="54"/>
      <c r="H83" s="53"/>
      <c r="I83" s="55"/>
      <c r="J83" s="55"/>
      <c r="K83" s="54"/>
      <c r="L83" s="54"/>
      <c r="N83" s="52"/>
    </row>
    <row r="84" spans="2:14" s="56" customFormat="1" ht="36" customHeight="1">
      <c r="B84" s="54"/>
      <c r="C84" s="54"/>
      <c r="D84" s="54"/>
      <c r="E84" s="55"/>
      <c r="F84" s="54"/>
      <c r="G84" s="54"/>
      <c r="H84" s="53"/>
      <c r="I84" s="55"/>
      <c r="J84" s="55"/>
      <c r="K84" s="54"/>
      <c r="L84" s="54"/>
      <c r="N84" s="52"/>
    </row>
    <row r="85" spans="2:14" s="56" customFormat="1" ht="36" customHeight="1">
      <c r="B85" s="54"/>
      <c r="C85" s="54"/>
      <c r="D85" s="54"/>
      <c r="E85" s="55"/>
      <c r="F85" s="54"/>
      <c r="G85" s="54"/>
      <c r="H85" s="53"/>
      <c r="I85" s="55"/>
      <c r="J85" s="55"/>
      <c r="K85" s="54"/>
      <c r="L85" s="54"/>
      <c r="N85" s="52"/>
    </row>
    <row r="86" spans="2:14" s="56" customFormat="1" ht="36" customHeight="1">
      <c r="B86" s="54"/>
      <c r="C86" s="54"/>
      <c r="D86" s="54"/>
      <c r="E86" s="55"/>
      <c r="F86" s="54"/>
      <c r="G86" s="54"/>
      <c r="H86" s="53"/>
      <c r="I86" s="55"/>
      <c r="J86" s="55"/>
      <c r="K86" s="54"/>
      <c r="L86" s="54"/>
      <c r="N86" s="52"/>
    </row>
    <row r="87" spans="2:14" s="56" customFormat="1" ht="36" customHeight="1">
      <c r="B87" s="54"/>
      <c r="C87" s="54"/>
      <c r="D87" s="54"/>
      <c r="E87" s="55"/>
      <c r="F87" s="54"/>
      <c r="G87" s="54"/>
      <c r="H87" s="53"/>
      <c r="I87" s="55"/>
      <c r="J87" s="55"/>
      <c r="K87" s="54"/>
      <c r="L87" s="54"/>
      <c r="N87" s="52"/>
    </row>
    <row r="88" spans="2:14" s="56" customFormat="1" ht="36" customHeight="1">
      <c r="B88" s="54"/>
      <c r="C88" s="54"/>
      <c r="D88" s="53"/>
      <c r="E88" s="55"/>
      <c r="F88" s="54"/>
      <c r="G88" s="54"/>
      <c r="H88" s="53"/>
      <c r="I88" s="55"/>
      <c r="J88" s="55"/>
      <c r="K88" s="54"/>
      <c r="L88" s="54"/>
      <c r="N88" s="52"/>
    </row>
    <row r="89" spans="2:14" s="56" customFormat="1" ht="36" customHeight="1">
      <c r="B89" s="54"/>
      <c r="C89" s="54"/>
      <c r="D89" s="54"/>
      <c r="E89" s="55"/>
      <c r="F89" s="54"/>
      <c r="G89" s="54"/>
      <c r="H89" s="53"/>
      <c r="I89" s="55"/>
      <c r="J89" s="55"/>
      <c r="K89" s="54"/>
      <c r="L89" s="54"/>
      <c r="N89" s="52"/>
    </row>
    <row r="90" spans="2:14" s="56" customFormat="1" ht="36" customHeight="1">
      <c r="B90" s="54"/>
      <c r="C90" s="54"/>
      <c r="D90" s="54"/>
      <c r="E90" s="55"/>
      <c r="F90" s="54"/>
      <c r="G90" s="54"/>
      <c r="H90" s="53"/>
      <c r="I90" s="55"/>
      <c r="J90" s="55"/>
      <c r="K90" s="54"/>
      <c r="L90" s="54"/>
      <c r="N90" s="52"/>
    </row>
    <row r="91" spans="2:14" s="56" customFormat="1" ht="36" customHeight="1">
      <c r="B91" s="54"/>
      <c r="C91" s="54"/>
      <c r="D91" s="53"/>
      <c r="E91" s="55"/>
      <c r="F91" s="54"/>
      <c r="G91" s="54"/>
      <c r="H91" s="53"/>
      <c r="I91" s="55"/>
      <c r="J91" s="55"/>
      <c r="K91" s="54"/>
      <c r="L91" s="54"/>
      <c r="N91" s="52"/>
    </row>
    <row r="92" spans="2:14" s="56" customFormat="1" ht="36" customHeight="1">
      <c r="B92" s="54"/>
      <c r="C92" s="54"/>
      <c r="D92" s="54"/>
      <c r="E92" s="55"/>
      <c r="F92" s="54"/>
      <c r="G92" s="54"/>
      <c r="H92" s="53"/>
      <c r="I92" s="55"/>
      <c r="J92" s="55"/>
      <c r="K92" s="54"/>
      <c r="L92" s="54"/>
      <c r="N92" s="52"/>
    </row>
    <row r="93" spans="2:14" s="56" customFormat="1" ht="36" customHeight="1">
      <c r="B93" s="54"/>
      <c r="C93" s="54"/>
      <c r="D93" s="54"/>
      <c r="E93" s="55"/>
      <c r="F93" s="54"/>
      <c r="G93" s="54"/>
      <c r="H93" s="53"/>
      <c r="I93" s="55"/>
      <c r="J93" s="55"/>
      <c r="K93" s="54"/>
      <c r="L93" s="54"/>
      <c r="N93" s="52"/>
    </row>
    <row r="94" spans="2:14" s="56" customFormat="1" ht="36" customHeight="1">
      <c r="B94" s="54"/>
      <c r="C94" s="54"/>
      <c r="D94" s="54"/>
      <c r="E94" s="55"/>
      <c r="F94" s="54"/>
      <c r="G94" s="54"/>
      <c r="H94" s="53"/>
      <c r="I94" s="55"/>
      <c r="J94" s="55"/>
      <c r="K94" s="54"/>
      <c r="L94" s="54"/>
      <c r="N94" s="52"/>
    </row>
    <row r="95" spans="2:14" s="56" customFormat="1" ht="36" customHeight="1">
      <c r="B95" s="54"/>
      <c r="C95" s="54"/>
      <c r="D95" s="54"/>
      <c r="E95" s="55"/>
      <c r="F95" s="54"/>
      <c r="G95" s="54"/>
      <c r="H95" s="53"/>
      <c r="I95" s="55"/>
      <c r="J95" s="55"/>
      <c r="K95" s="54"/>
      <c r="L95" s="54"/>
      <c r="N95" s="52"/>
    </row>
    <row r="96" spans="2:14" s="56" customFormat="1" ht="36" customHeight="1">
      <c r="B96" s="54"/>
      <c r="C96" s="54"/>
      <c r="D96" s="54"/>
      <c r="E96" s="55"/>
      <c r="F96" s="54"/>
      <c r="G96" s="54"/>
      <c r="H96" s="53"/>
      <c r="I96" s="55"/>
      <c r="J96" s="55"/>
      <c r="K96" s="54"/>
      <c r="L96" s="54"/>
      <c r="N96" s="52"/>
    </row>
    <row r="97" spans="2:14" s="56" customFormat="1" ht="36" customHeight="1">
      <c r="B97" s="54"/>
      <c r="C97" s="54"/>
      <c r="D97" s="54"/>
      <c r="E97" s="55"/>
      <c r="F97" s="54"/>
      <c r="G97" s="54"/>
      <c r="H97" s="53"/>
      <c r="I97" s="55"/>
      <c r="J97" s="55"/>
      <c r="K97" s="54"/>
      <c r="L97" s="54"/>
      <c r="N97" s="52"/>
    </row>
    <row r="98" spans="2:14" s="56" customFormat="1" ht="36" customHeight="1">
      <c r="B98" s="54"/>
      <c r="C98" s="54"/>
      <c r="D98" s="54"/>
      <c r="E98" s="55"/>
      <c r="F98" s="54"/>
      <c r="G98" s="54"/>
      <c r="H98" s="53"/>
      <c r="I98" s="55"/>
      <c r="J98" s="55"/>
      <c r="K98" s="54"/>
      <c r="L98" s="54"/>
      <c r="N98" s="52"/>
    </row>
    <row r="99" spans="2:14" s="56" customFormat="1" ht="36" customHeight="1">
      <c r="B99" s="54"/>
      <c r="C99" s="54"/>
      <c r="D99" s="54"/>
      <c r="E99" s="55"/>
      <c r="F99" s="54"/>
      <c r="G99" s="54"/>
      <c r="H99" s="53"/>
      <c r="I99" s="55"/>
      <c r="J99" s="55"/>
      <c r="K99" s="54"/>
      <c r="L99" s="54"/>
      <c r="N99" s="52"/>
    </row>
    <row r="100" spans="2:14" s="56" customFormat="1" ht="36" customHeight="1">
      <c r="B100" s="54"/>
      <c r="C100" s="54"/>
      <c r="D100" s="54"/>
      <c r="E100" s="55"/>
      <c r="F100" s="54"/>
      <c r="G100" s="54"/>
      <c r="H100" s="53"/>
      <c r="I100" s="55"/>
      <c r="J100" s="55"/>
      <c r="K100" s="54"/>
      <c r="L100" s="54"/>
      <c r="N100" s="52"/>
    </row>
    <row r="101" spans="2:14" s="56" customFormat="1" ht="36" customHeight="1">
      <c r="B101" s="54"/>
      <c r="C101" s="54"/>
      <c r="D101" s="54"/>
      <c r="E101" s="55"/>
      <c r="F101" s="54"/>
      <c r="G101" s="54"/>
      <c r="H101" s="53"/>
      <c r="I101" s="55"/>
      <c r="J101" s="55"/>
      <c r="K101" s="54"/>
      <c r="L101" s="54"/>
      <c r="N101" s="52"/>
    </row>
    <row r="102" spans="2:14" s="56" customFormat="1" ht="36" customHeight="1">
      <c r="B102" s="54"/>
      <c r="C102" s="54"/>
      <c r="D102" s="54"/>
      <c r="E102" s="55"/>
      <c r="F102" s="54"/>
      <c r="G102" s="54"/>
      <c r="H102" s="53"/>
      <c r="I102" s="55"/>
      <c r="J102" s="55"/>
      <c r="K102" s="54"/>
      <c r="L102" s="54"/>
      <c r="N102" s="52"/>
    </row>
    <row r="103" spans="2:14" s="56" customFormat="1" ht="36" customHeight="1">
      <c r="B103" s="54"/>
      <c r="C103" s="54"/>
      <c r="D103" s="54"/>
      <c r="E103" s="55"/>
      <c r="F103" s="54"/>
      <c r="G103" s="54"/>
      <c r="H103" s="53"/>
      <c r="I103" s="55"/>
      <c r="J103" s="55"/>
      <c r="K103" s="54"/>
      <c r="L103" s="54"/>
      <c r="N103" s="52"/>
    </row>
    <row r="104" spans="2:14" s="56" customFormat="1" ht="36" customHeight="1">
      <c r="B104" s="54"/>
      <c r="C104" s="54"/>
      <c r="D104" s="54"/>
      <c r="E104" s="55"/>
      <c r="F104" s="54"/>
      <c r="G104" s="54"/>
      <c r="H104" s="53"/>
      <c r="I104" s="55"/>
      <c r="J104" s="55"/>
      <c r="K104" s="54"/>
      <c r="L104" s="54"/>
      <c r="N104" s="52"/>
    </row>
    <row r="105" spans="2:14" s="56" customFormat="1" ht="36" customHeight="1">
      <c r="B105" s="54"/>
      <c r="C105" s="54"/>
      <c r="D105" s="54"/>
      <c r="E105" s="55"/>
      <c r="F105" s="54"/>
      <c r="G105" s="54"/>
      <c r="H105" s="53"/>
      <c r="I105" s="55"/>
      <c r="J105" s="55"/>
      <c r="K105" s="54"/>
      <c r="L105" s="54"/>
      <c r="N105" s="52"/>
    </row>
    <row r="106" spans="2:14" s="56" customFormat="1" ht="36" customHeight="1">
      <c r="B106" s="54"/>
      <c r="C106" s="54"/>
      <c r="D106" s="54"/>
      <c r="E106" s="55"/>
      <c r="F106" s="54"/>
      <c r="G106" s="54"/>
      <c r="H106" s="53"/>
      <c r="I106" s="55"/>
      <c r="J106" s="55"/>
      <c r="K106" s="54"/>
      <c r="L106" s="54"/>
      <c r="N106" s="52"/>
    </row>
    <row r="107" spans="2:14" s="56" customFormat="1" ht="36" customHeight="1">
      <c r="B107" s="54"/>
      <c r="C107" s="54"/>
      <c r="D107" s="54"/>
      <c r="E107" s="55"/>
      <c r="F107" s="54"/>
      <c r="G107" s="54"/>
      <c r="H107" s="53"/>
      <c r="I107" s="55"/>
      <c r="J107" s="55"/>
      <c r="K107" s="54"/>
      <c r="L107" s="54"/>
      <c r="N107" s="52"/>
    </row>
    <row r="108" spans="2:14" s="56" customFormat="1" ht="36" customHeight="1">
      <c r="B108" s="54"/>
      <c r="C108" s="54"/>
      <c r="D108" s="54"/>
      <c r="E108" s="55"/>
      <c r="F108" s="54"/>
      <c r="G108" s="54"/>
      <c r="H108" s="53"/>
      <c r="I108" s="55"/>
      <c r="J108" s="55"/>
      <c r="K108" s="54"/>
      <c r="L108" s="54"/>
      <c r="N108" s="52"/>
    </row>
    <row r="109" spans="2:14" s="56" customFormat="1" ht="36" customHeight="1">
      <c r="B109" s="54"/>
      <c r="C109" s="54"/>
      <c r="D109" s="54"/>
      <c r="E109" s="55"/>
      <c r="F109" s="54"/>
      <c r="G109" s="54"/>
      <c r="H109" s="53"/>
      <c r="I109" s="55"/>
      <c r="J109" s="55"/>
      <c r="K109" s="54"/>
      <c r="L109" s="54"/>
      <c r="N109" s="52"/>
    </row>
    <row r="110" spans="2:14" s="56" customFormat="1" ht="36" customHeight="1">
      <c r="B110" s="54"/>
      <c r="C110" s="54"/>
      <c r="D110" s="54"/>
      <c r="E110" s="55"/>
      <c r="F110" s="54"/>
      <c r="G110" s="54"/>
      <c r="H110" s="53"/>
      <c r="I110" s="55"/>
      <c r="J110" s="55"/>
      <c r="K110" s="54"/>
      <c r="L110" s="54"/>
      <c r="N110" s="52"/>
    </row>
    <row r="111" spans="2:14" s="56" customFormat="1" ht="36" customHeight="1">
      <c r="B111" s="54"/>
      <c r="C111" s="54"/>
      <c r="D111" s="54"/>
      <c r="E111" s="55"/>
      <c r="F111" s="54"/>
      <c r="G111" s="54"/>
      <c r="H111" s="53"/>
      <c r="I111" s="55"/>
      <c r="J111" s="55"/>
      <c r="K111" s="54"/>
      <c r="L111" s="54"/>
      <c r="N111" s="52"/>
    </row>
    <row r="112" spans="2:14" s="56" customFormat="1" ht="36" customHeight="1">
      <c r="B112" s="54"/>
      <c r="C112" s="54"/>
      <c r="D112" s="54"/>
      <c r="E112" s="55"/>
      <c r="F112" s="54"/>
      <c r="G112" s="54"/>
      <c r="H112" s="53"/>
      <c r="I112" s="55"/>
      <c r="J112" s="55"/>
      <c r="K112" s="54"/>
      <c r="L112" s="54"/>
      <c r="N112" s="52"/>
    </row>
    <row r="113" spans="2:14" s="56" customFormat="1" ht="36" customHeight="1">
      <c r="B113" s="54"/>
      <c r="C113" s="54"/>
      <c r="D113" s="54"/>
      <c r="E113" s="55"/>
      <c r="F113" s="54"/>
      <c r="G113" s="54"/>
      <c r="H113" s="53"/>
      <c r="I113" s="55"/>
      <c r="J113" s="55"/>
      <c r="K113" s="54"/>
      <c r="L113" s="54"/>
      <c r="N113" s="52"/>
    </row>
    <row r="114" spans="2:14" s="56" customFormat="1" ht="36" customHeight="1">
      <c r="B114" s="54"/>
      <c r="C114" s="54"/>
      <c r="D114" s="54"/>
      <c r="E114" s="55"/>
      <c r="F114" s="54"/>
      <c r="G114" s="54"/>
      <c r="H114" s="53"/>
      <c r="I114" s="55"/>
      <c r="J114" s="55"/>
      <c r="K114" s="54"/>
      <c r="L114" s="54"/>
      <c r="N114" s="52"/>
    </row>
    <row r="115" spans="2:14" s="56" customFormat="1" ht="36" customHeight="1">
      <c r="B115" s="54"/>
      <c r="C115" s="54"/>
      <c r="D115" s="54"/>
      <c r="E115" s="55"/>
      <c r="F115" s="54"/>
      <c r="G115" s="54"/>
      <c r="H115" s="53"/>
      <c r="I115" s="55"/>
      <c r="J115" s="55"/>
      <c r="K115" s="54"/>
      <c r="L115" s="54"/>
      <c r="N115" s="52"/>
    </row>
    <row r="116" spans="2:14" s="56" customFormat="1" ht="36" customHeight="1">
      <c r="B116" s="54"/>
      <c r="C116" s="54"/>
      <c r="D116" s="54"/>
      <c r="E116" s="55"/>
      <c r="F116" s="54"/>
      <c r="G116" s="54"/>
      <c r="H116" s="53"/>
      <c r="I116" s="55"/>
      <c r="J116" s="55"/>
      <c r="K116" s="54"/>
      <c r="L116" s="54"/>
      <c r="N116" s="52"/>
    </row>
    <row r="117" spans="2:14" s="56" customFormat="1" ht="36" customHeight="1">
      <c r="B117" s="54"/>
      <c r="C117" s="54"/>
      <c r="D117" s="54"/>
      <c r="E117" s="55"/>
      <c r="F117" s="54"/>
      <c r="G117" s="54"/>
      <c r="H117" s="53"/>
      <c r="I117" s="55"/>
      <c r="J117" s="55"/>
      <c r="K117" s="54"/>
      <c r="L117" s="54"/>
      <c r="N117" s="52"/>
    </row>
    <row r="118" spans="2:14" s="56" customFormat="1" ht="36" customHeight="1">
      <c r="B118" s="54"/>
      <c r="C118" s="54"/>
      <c r="D118" s="54"/>
      <c r="E118" s="55"/>
      <c r="F118" s="54"/>
      <c r="G118" s="54"/>
      <c r="H118" s="53"/>
      <c r="I118" s="55"/>
      <c r="J118" s="55"/>
      <c r="K118" s="54"/>
      <c r="L118" s="54"/>
      <c r="N118" s="52"/>
    </row>
    <row r="119" spans="2:14" s="56" customFormat="1" ht="36" customHeight="1">
      <c r="B119" s="54"/>
      <c r="C119" s="54"/>
      <c r="D119" s="54"/>
      <c r="E119" s="55"/>
      <c r="F119" s="54"/>
      <c r="G119" s="54"/>
      <c r="H119" s="53"/>
      <c r="I119" s="55"/>
      <c r="J119" s="55"/>
      <c r="K119" s="54"/>
      <c r="L119" s="54"/>
      <c r="N119" s="52"/>
    </row>
    <row r="120" spans="2:14" s="56" customFormat="1" ht="36" customHeight="1">
      <c r="B120" s="54"/>
      <c r="C120" s="54"/>
      <c r="D120" s="54"/>
      <c r="E120" s="55"/>
      <c r="F120" s="54"/>
      <c r="G120" s="54"/>
      <c r="H120" s="53"/>
      <c r="I120" s="55"/>
      <c r="J120" s="55"/>
      <c r="K120" s="54"/>
      <c r="L120" s="54"/>
      <c r="N120" s="52"/>
    </row>
    <row r="121" spans="2:14" s="56" customFormat="1" ht="36" customHeight="1">
      <c r="B121" s="54"/>
      <c r="C121" s="54"/>
      <c r="D121" s="54"/>
      <c r="E121" s="55"/>
      <c r="F121" s="54"/>
      <c r="G121" s="54"/>
      <c r="H121" s="53"/>
      <c r="I121" s="55"/>
      <c r="J121" s="55"/>
      <c r="K121" s="54"/>
      <c r="L121" s="54"/>
      <c r="N121" s="52"/>
    </row>
    <row r="122" spans="2:14" s="56" customFormat="1" ht="36" customHeight="1">
      <c r="B122" s="54"/>
      <c r="C122" s="54"/>
      <c r="D122" s="54"/>
      <c r="E122" s="55"/>
      <c r="F122" s="54"/>
      <c r="G122" s="54"/>
      <c r="H122" s="53"/>
      <c r="I122" s="55"/>
      <c r="J122" s="55"/>
      <c r="K122" s="54"/>
      <c r="L122" s="54"/>
      <c r="N122" s="52"/>
    </row>
    <row r="123" spans="2:14" s="56" customFormat="1" ht="36" customHeight="1">
      <c r="B123" s="54"/>
      <c r="C123" s="54"/>
      <c r="D123" s="54"/>
      <c r="E123" s="55"/>
      <c r="F123" s="54"/>
      <c r="G123" s="54"/>
      <c r="H123" s="53"/>
      <c r="I123" s="55"/>
      <c r="J123" s="55"/>
      <c r="K123" s="54"/>
      <c r="L123" s="54"/>
      <c r="N123" s="52"/>
    </row>
    <row r="124" spans="2:14" s="56" customFormat="1" ht="36" customHeight="1">
      <c r="B124" s="54"/>
      <c r="C124" s="54"/>
      <c r="D124" s="54"/>
      <c r="E124" s="55"/>
      <c r="F124" s="54"/>
      <c r="G124" s="54"/>
      <c r="H124" s="53"/>
      <c r="I124" s="55"/>
      <c r="J124" s="55"/>
      <c r="K124" s="54"/>
      <c r="L124" s="54"/>
      <c r="N124" s="52"/>
    </row>
    <row r="125" spans="2:14" s="56" customFormat="1" ht="36" customHeight="1">
      <c r="B125" s="54"/>
      <c r="C125" s="54"/>
      <c r="D125" s="54"/>
      <c r="E125" s="55"/>
      <c r="F125" s="54"/>
      <c r="G125" s="54"/>
      <c r="H125" s="53"/>
      <c r="I125" s="55"/>
      <c r="J125" s="55"/>
      <c r="K125" s="54"/>
      <c r="L125" s="54"/>
      <c r="N125" s="52"/>
    </row>
    <row r="126" spans="2:14" s="56" customFormat="1" ht="36" customHeight="1">
      <c r="B126" s="54"/>
      <c r="C126" s="54"/>
      <c r="D126" s="54"/>
      <c r="E126" s="55"/>
      <c r="F126" s="54"/>
      <c r="G126" s="54"/>
      <c r="H126" s="53"/>
      <c r="I126" s="55"/>
      <c r="J126" s="55"/>
      <c r="K126" s="54"/>
      <c r="L126" s="54"/>
      <c r="N126" s="52"/>
    </row>
    <row r="127" spans="2:14" s="56" customFormat="1" ht="36" customHeight="1">
      <c r="B127" s="54"/>
      <c r="C127" s="54"/>
      <c r="D127" s="54"/>
      <c r="E127" s="55"/>
      <c r="F127" s="54"/>
      <c r="G127" s="54"/>
      <c r="H127" s="53"/>
      <c r="I127" s="55"/>
      <c r="J127" s="55"/>
      <c r="K127" s="54"/>
      <c r="L127" s="54"/>
      <c r="N127" s="52"/>
    </row>
    <row r="128" spans="2:14" s="56" customFormat="1" ht="36" customHeight="1">
      <c r="B128" s="54"/>
      <c r="C128" s="54"/>
      <c r="D128" s="54"/>
      <c r="E128" s="55"/>
      <c r="F128" s="54"/>
      <c r="G128" s="54"/>
      <c r="H128" s="53"/>
      <c r="I128" s="55"/>
      <c r="J128" s="55"/>
      <c r="K128" s="54"/>
      <c r="L128" s="54"/>
      <c r="N128" s="52"/>
    </row>
    <row r="129" spans="2:14" s="56" customFormat="1" ht="36" customHeight="1">
      <c r="B129" s="54"/>
      <c r="C129" s="54"/>
      <c r="D129" s="54"/>
      <c r="E129" s="55"/>
      <c r="F129" s="54"/>
      <c r="G129" s="54"/>
      <c r="H129" s="53"/>
      <c r="I129" s="55"/>
      <c r="J129" s="55"/>
      <c r="K129" s="54"/>
      <c r="L129" s="54"/>
      <c r="N129" s="52"/>
    </row>
    <row r="130" spans="2:14" s="56" customFormat="1" ht="36" customHeight="1">
      <c r="B130" s="54"/>
      <c r="C130" s="54"/>
      <c r="D130" s="54"/>
      <c r="E130" s="55"/>
      <c r="F130" s="54"/>
      <c r="G130" s="54"/>
      <c r="H130" s="53"/>
      <c r="I130" s="55"/>
      <c r="J130" s="55"/>
      <c r="K130" s="54"/>
      <c r="L130" s="54"/>
      <c r="N130" s="52"/>
    </row>
    <row r="131" spans="2:14" s="56" customFormat="1" ht="36" customHeight="1">
      <c r="B131" s="54"/>
      <c r="C131" s="54"/>
      <c r="D131" s="54"/>
      <c r="E131" s="55"/>
      <c r="F131" s="54"/>
      <c r="G131" s="54"/>
      <c r="H131" s="53"/>
      <c r="I131" s="55"/>
      <c r="J131" s="55"/>
      <c r="K131" s="54"/>
      <c r="L131" s="54"/>
      <c r="N131" s="52"/>
    </row>
    <row r="132" spans="2:14" s="56" customFormat="1" ht="36" customHeight="1">
      <c r="B132" s="54"/>
      <c r="C132" s="54"/>
      <c r="D132" s="54"/>
      <c r="E132" s="55"/>
      <c r="F132" s="54"/>
      <c r="G132" s="54"/>
      <c r="H132" s="53"/>
      <c r="I132" s="55"/>
      <c r="J132" s="55"/>
      <c r="K132" s="54"/>
      <c r="L132" s="54"/>
      <c r="N132" s="52"/>
    </row>
    <row r="133" spans="2:14" s="56" customFormat="1" ht="36" customHeight="1">
      <c r="B133" s="54"/>
      <c r="C133" s="54"/>
      <c r="D133" s="54"/>
      <c r="E133" s="55"/>
      <c r="F133" s="54"/>
      <c r="G133" s="54"/>
      <c r="H133" s="53"/>
      <c r="I133" s="55"/>
      <c r="J133" s="55"/>
      <c r="K133" s="54"/>
      <c r="L133" s="54"/>
      <c r="N133" s="52"/>
    </row>
    <row r="134" spans="2:14" s="56" customFormat="1" ht="36" customHeight="1">
      <c r="B134" s="54"/>
      <c r="C134" s="54"/>
      <c r="D134" s="54"/>
      <c r="E134" s="55"/>
      <c r="F134" s="54"/>
      <c r="G134" s="54"/>
      <c r="H134" s="53"/>
      <c r="I134" s="55"/>
      <c r="J134" s="55"/>
      <c r="K134" s="54"/>
      <c r="L134" s="54"/>
      <c r="N134" s="52"/>
    </row>
    <row r="135" spans="2:14" s="56" customFormat="1" ht="36" customHeight="1">
      <c r="B135" s="54"/>
      <c r="C135" s="54"/>
      <c r="D135" s="54"/>
      <c r="E135" s="55"/>
      <c r="F135" s="54"/>
      <c r="G135" s="54"/>
      <c r="H135" s="53"/>
      <c r="I135" s="55"/>
      <c r="J135" s="55"/>
      <c r="K135" s="54"/>
      <c r="L135" s="54"/>
      <c r="N135" s="52"/>
    </row>
    <row r="136" spans="2:14" s="56" customFormat="1" ht="36" customHeight="1">
      <c r="B136" s="54"/>
      <c r="C136" s="54"/>
      <c r="D136" s="54"/>
      <c r="E136" s="55"/>
      <c r="F136" s="54"/>
      <c r="G136" s="54"/>
      <c r="H136" s="53"/>
      <c r="I136" s="55"/>
      <c r="J136" s="55"/>
      <c r="K136" s="54"/>
      <c r="L136" s="54"/>
      <c r="N136" s="52"/>
    </row>
    <row r="137" spans="2:14" s="56" customFormat="1" ht="36" customHeight="1">
      <c r="B137" s="54"/>
      <c r="C137" s="54"/>
      <c r="D137" s="54"/>
      <c r="E137" s="55"/>
      <c r="F137" s="54"/>
      <c r="G137" s="54"/>
      <c r="H137" s="53"/>
      <c r="I137" s="55"/>
      <c r="J137" s="55"/>
      <c r="K137" s="54"/>
      <c r="L137" s="54"/>
      <c r="N137" s="52"/>
    </row>
    <row r="138" spans="2:14" s="56" customFormat="1" ht="36" customHeight="1">
      <c r="B138" s="54"/>
      <c r="C138" s="54"/>
      <c r="D138" s="54"/>
      <c r="E138" s="55"/>
      <c r="F138" s="54"/>
      <c r="G138" s="54"/>
      <c r="H138" s="53"/>
      <c r="I138" s="55"/>
      <c r="J138" s="55"/>
      <c r="K138" s="54"/>
      <c r="L138" s="54"/>
      <c r="N138" s="52"/>
    </row>
    <row r="139" spans="2:14" s="56" customFormat="1" ht="36" customHeight="1">
      <c r="B139" s="54"/>
      <c r="C139" s="54"/>
      <c r="D139" s="54"/>
      <c r="E139" s="55"/>
      <c r="F139" s="54"/>
      <c r="G139" s="54"/>
      <c r="H139" s="53"/>
      <c r="I139" s="55"/>
      <c r="J139" s="55"/>
      <c r="K139" s="54"/>
      <c r="L139" s="54"/>
      <c r="N139" s="52"/>
    </row>
    <row r="140" spans="2:14" s="56" customFormat="1" ht="36" customHeight="1">
      <c r="B140" s="54"/>
      <c r="C140" s="54"/>
      <c r="D140" s="54"/>
      <c r="E140" s="55"/>
      <c r="F140" s="54"/>
      <c r="G140" s="54"/>
      <c r="H140" s="53"/>
      <c r="I140" s="55"/>
      <c r="J140" s="55"/>
      <c r="K140" s="54"/>
      <c r="L140" s="54"/>
      <c r="N140" s="52"/>
    </row>
    <row r="141" spans="2:14" s="56" customFormat="1" ht="36" customHeight="1">
      <c r="B141" s="54"/>
      <c r="C141" s="54"/>
      <c r="D141" s="54"/>
      <c r="E141" s="55"/>
      <c r="F141" s="54"/>
      <c r="G141" s="54"/>
      <c r="H141" s="53"/>
      <c r="I141" s="55"/>
      <c r="J141" s="55"/>
      <c r="K141" s="54"/>
      <c r="L141" s="54"/>
      <c r="N141" s="52"/>
    </row>
    <row r="142" spans="2:14" s="56" customFormat="1" ht="36" customHeight="1">
      <c r="B142" s="54"/>
      <c r="C142" s="54"/>
      <c r="D142" s="54"/>
      <c r="E142" s="55"/>
      <c r="F142" s="54"/>
      <c r="G142" s="54"/>
      <c r="H142" s="53"/>
      <c r="I142" s="55"/>
      <c r="J142" s="55"/>
      <c r="K142" s="54"/>
      <c r="L142" s="54"/>
      <c r="N142" s="52"/>
    </row>
    <row r="143" spans="2:14" s="56" customFormat="1" ht="36" customHeight="1">
      <c r="B143" s="54"/>
      <c r="C143" s="54"/>
      <c r="D143" s="54"/>
      <c r="E143" s="55"/>
      <c r="F143" s="54"/>
      <c r="G143" s="54"/>
      <c r="H143" s="53"/>
      <c r="I143" s="55"/>
      <c r="J143" s="55"/>
      <c r="K143" s="54"/>
      <c r="L143" s="54"/>
      <c r="N143" s="52"/>
    </row>
    <row r="144" spans="2:14" s="56" customFormat="1" ht="36" customHeight="1">
      <c r="B144" s="54"/>
      <c r="C144" s="54"/>
      <c r="D144" s="54"/>
      <c r="E144" s="55"/>
      <c r="F144" s="54"/>
      <c r="G144" s="54"/>
      <c r="H144" s="53"/>
      <c r="I144" s="55"/>
      <c r="J144" s="55"/>
      <c r="K144" s="54"/>
      <c r="L144" s="54"/>
      <c r="N144" s="52"/>
    </row>
    <row r="145" spans="2:14" s="56" customFormat="1" ht="36" customHeight="1">
      <c r="B145" s="54"/>
      <c r="C145" s="54"/>
      <c r="D145" s="54"/>
      <c r="E145" s="55"/>
      <c r="F145" s="54"/>
      <c r="G145" s="54"/>
      <c r="H145" s="53"/>
      <c r="I145" s="55"/>
      <c r="J145" s="55"/>
      <c r="K145" s="54"/>
      <c r="L145" s="54"/>
      <c r="N145" s="52"/>
    </row>
    <row r="146" spans="2:14" s="56" customFormat="1" ht="36" customHeight="1">
      <c r="B146" s="54"/>
      <c r="C146" s="54"/>
      <c r="D146" s="54"/>
      <c r="E146" s="55"/>
      <c r="F146" s="54"/>
      <c r="G146" s="54"/>
      <c r="H146" s="53"/>
      <c r="I146" s="55"/>
      <c r="J146" s="55"/>
      <c r="K146" s="54"/>
      <c r="L146" s="54"/>
      <c r="N146" s="52"/>
    </row>
    <row r="147" spans="2:14" s="56" customFormat="1" ht="36" customHeight="1">
      <c r="B147" s="54"/>
      <c r="C147" s="54"/>
      <c r="D147" s="54"/>
      <c r="E147" s="55"/>
      <c r="F147" s="54"/>
      <c r="G147" s="54"/>
      <c r="H147" s="53"/>
      <c r="I147" s="55"/>
      <c r="J147" s="55"/>
      <c r="K147" s="54"/>
      <c r="L147" s="54"/>
      <c r="N147" s="52"/>
    </row>
    <row r="148" spans="2:14" s="56" customFormat="1" ht="36" customHeight="1">
      <c r="B148" s="54"/>
      <c r="C148" s="54"/>
      <c r="D148" s="54"/>
      <c r="E148" s="55"/>
      <c r="F148" s="54"/>
      <c r="G148" s="54"/>
      <c r="H148" s="53"/>
      <c r="I148" s="55"/>
      <c r="J148" s="55"/>
      <c r="K148" s="54"/>
      <c r="L148" s="54"/>
      <c r="N148" s="52"/>
    </row>
    <row r="149" spans="2:14" s="56" customFormat="1" ht="36" customHeight="1">
      <c r="B149" s="54"/>
      <c r="C149" s="54"/>
      <c r="D149" s="54"/>
      <c r="E149" s="55"/>
      <c r="F149" s="54"/>
      <c r="G149" s="54"/>
      <c r="H149" s="53"/>
      <c r="I149" s="55"/>
      <c r="J149" s="55"/>
      <c r="K149" s="54"/>
      <c r="L149" s="54"/>
      <c r="N149" s="52"/>
    </row>
    <row r="150" spans="2:14" s="56" customFormat="1" ht="36" customHeight="1">
      <c r="B150" s="54"/>
      <c r="C150" s="54"/>
      <c r="D150" s="54"/>
      <c r="E150" s="55"/>
      <c r="F150" s="54"/>
      <c r="G150" s="54"/>
      <c r="H150" s="53"/>
      <c r="I150" s="55"/>
      <c r="J150" s="55"/>
      <c r="K150" s="54"/>
      <c r="L150" s="54"/>
      <c r="N150" s="52"/>
    </row>
    <row r="151" spans="2:14" s="56" customFormat="1" ht="36" customHeight="1">
      <c r="B151" s="54"/>
      <c r="C151" s="54"/>
      <c r="D151" s="54"/>
      <c r="E151" s="55"/>
      <c r="F151" s="54"/>
      <c r="G151" s="54"/>
      <c r="H151" s="53"/>
      <c r="I151" s="55"/>
      <c r="J151" s="55"/>
      <c r="K151" s="54"/>
      <c r="L151" s="54"/>
      <c r="N151" s="52"/>
    </row>
    <row r="152" spans="2:14" s="56" customFormat="1" ht="36" customHeight="1">
      <c r="B152" s="54"/>
      <c r="C152" s="54"/>
      <c r="D152" s="54"/>
      <c r="E152" s="55"/>
      <c r="F152" s="54"/>
      <c r="G152" s="54"/>
      <c r="H152" s="53"/>
      <c r="I152" s="55"/>
      <c r="J152" s="55"/>
      <c r="K152" s="54"/>
      <c r="L152" s="54"/>
      <c r="N152" s="52"/>
    </row>
    <row r="153" spans="2:14" s="56" customFormat="1" ht="36" customHeight="1">
      <c r="B153" s="54"/>
      <c r="C153" s="54"/>
      <c r="D153" s="54"/>
      <c r="E153" s="55"/>
      <c r="F153" s="54"/>
      <c r="G153" s="54"/>
      <c r="H153" s="53"/>
      <c r="I153" s="55"/>
      <c r="J153" s="55"/>
      <c r="K153" s="54"/>
      <c r="L153" s="54"/>
      <c r="N153" s="52"/>
    </row>
    <row r="154" spans="2:14" s="56" customFormat="1" ht="36" customHeight="1">
      <c r="B154" s="54"/>
      <c r="C154" s="54"/>
      <c r="D154" s="54"/>
      <c r="E154" s="55"/>
      <c r="F154" s="54"/>
      <c r="G154" s="54"/>
      <c r="H154" s="53"/>
      <c r="I154" s="55"/>
      <c r="J154" s="55"/>
      <c r="K154" s="54"/>
      <c r="L154" s="54"/>
      <c r="N154" s="52"/>
    </row>
    <row r="155" spans="2:14" s="56" customFormat="1" ht="36" customHeight="1">
      <c r="B155" s="54"/>
      <c r="C155" s="54"/>
      <c r="D155" s="54"/>
      <c r="E155" s="55"/>
      <c r="F155" s="54"/>
      <c r="G155" s="54"/>
      <c r="H155" s="53"/>
      <c r="I155" s="55"/>
      <c r="J155" s="55"/>
      <c r="K155" s="54"/>
      <c r="L155" s="54"/>
      <c r="N155" s="52"/>
    </row>
    <row r="156" spans="2:14" s="56" customFormat="1" ht="36" customHeight="1">
      <c r="B156" s="54"/>
      <c r="C156" s="54"/>
      <c r="D156" s="54"/>
      <c r="E156" s="55"/>
      <c r="F156" s="54"/>
      <c r="G156" s="54"/>
      <c r="H156" s="53"/>
      <c r="I156" s="55"/>
      <c r="J156" s="55"/>
      <c r="K156" s="54"/>
      <c r="L156" s="54"/>
      <c r="N156" s="52"/>
    </row>
    <row r="157" spans="2:14" s="56" customFormat="1" ht="36" customHeight="1">
      <c r="B157" s="54"/>
      <c r="C157" s="54"/>
      <c r="D157" s="54"/>
      <c r="E157" s="55"/>
      <c r="F157" s="54"/>
      <c r="G157" s="54"/>
      <c r="H157" s="53"/>
      <c r="I157" s="55"/>
      <c r="J157" s="55"/>
      <c r="K157" s="54"/>
      <c r="L157" s="54"/>
      <c r="N157" s="52"/>
    </row>
    <row r="158" spans="2:14" s="56" customFormat="1" ht="36" customHeight="1">
      <c r="B158" s="54"/>
      <c r="C158" s="54"/>
      <c r="D158" s="54"/>
      <c r="E158" s="55"/>
      <c r="F158" s="54"/>
      <c r="G158" s="54"/>
      <c r="H158" s="53"/>
      <c r="I158" s="55"/>
      <c r="J158" s="55"/>
      <c r="K158" s="54"/>
      <c r="L158" s="54"/>
      <c r="N158" s="52"/>
    </row>
    <row r="159" spans="2:14" s="56" customFormat="1" ht="36" customHeight="1">
      <c r="B159" s="54"/>
      <c r="C159" s="54"/>
      <c r="D159" s="54"/>
      <c r="E159" s="55"/>
      <c r="F159" s="54"/>
      <c r="G159" s="54"/>
      <c r="H159" s="53"/>
      <c r="I159" s="55"/>
      <c r="J159" s="55"/>
      <c r="K159" s="54"/>
      <c r="L159" s="54"/>
      <c r="N159" s="52"/>
    </row>
    <row r="160" spans="2:14" s="56" customFormat="1" ht="36" customHeight="1">
      <c r="B160" s="54"/>
      <c r="C160" s="54"/>
      <c r="D160" s="54"/>
      <c r="E160" s="55"/>
      <c r="F160" s="54"/>
      <c r="G160" s="54"/>
      <c r="H160" s="53"/>
      <c r="I160" s="55"/>
      <c r="J160" s="55"/>
      <c r="K160" s="54"/>
      <c r="L160" s="54"/>
      <c r="N160" s="52"/>
    </row>
    <row r="161" spans="2:14" s="56" customFormat="1" ht="36" customHeight="1">
      <c r="B161" s="54"/>
      <c r="C161" s="54"/>
      <c r="D161" s="54"/>
      <c r="E161" s="55"/>
      <c r="F161" s="54"/>
      <c r="G161" s="54"/>
      <c r="H161" s="53"/>
      <c r="I161" s="55"/>
      <c r="J161" s="55"/>
      <c r="K161" s="54"/>
      <c r="L161" s="54"/>
      <c r="N161" s="52"/>
    </row>
    <row r="162" spans="2:14" s="56" customFormat="1" ht="36" customHeight="1">
      <c r="B162" s="54"/>
      <c r="C162" s="54"/>
      <c r="D162" s="54"/>
      <c r="E162" s="55"/>
      <c r="F162" s="54"/>
      <c r="G162" s="54"/>
      <c r="H162" s="53"/>
      <c r="I162" s="55"/>
      <c r="J162" s="55"/>
      <c r="K162" s="54"/>
      <c r="L162" s="54"/>
      <c r="N162" s="52"/>
    </row>
    <row r="163" spans="2:14" s="56" customFormat="1" ht="36" customHeight="1">
      <c r="B163" s="54"/>
      <c r="C163" s="54"/>
      <c r="D163" s="54"/>
      <c r="E163" s="55"/>
      <c r="F163" s="54"/>
      <c r="G163" s="54"/>
      <c r="H163" s="53"/>
      <c r="I163" s="55"/>
      <c r="J163" s="55"/>
      <c r="K163" s="54"/>
      <c r="L163" s="54"/>
      <c r="N163" s="52"/>
    </row>
    <row r="164" spans="2:14" s="56" customFormat="1" ht="36" customHeight="1">
      <c r="B164" s="54"/>
      <c r="C164" s="54"/>
      <c r="D164" s="54"/>
      <c r="E164" s="55"/>
      <c r="F164" s="54"/>
      <c r="G164" s="54"/>
      <c r="H164" s="53"/>
      <c r="I164" s="55"/>
      <c r="J164" s="55"/>
      <c r="K164" s="54"/>
      <c r="L164" s="54"/>
      <c r="N164" s="52"/>
    </row>
    <row r="165" spans="2:14" s="56" customFormat="1" ht="36" customHeight="1">
      <c r="B165" s="54"/>
      <c r="C165" s="54"/>
      <c r="D165" s="54"/>
      <c r="E165" s="55"/>
      <c r="F165" s="54"/>
      <c r="G165" s="54"/>
      <c r="H165" s="53"/>
      <c r="I165" s="55"/>
      <c r="J165" s="55"/>
      <c r="K165" s="54"/>
      <c r="L165" s="54"/>
      <c r="N165" s="52"/>
    </row>
    <row r="166" spans="2:14" s="56" customFormat="1" ht="36" customHeight="1">
      <c r="B166" s="54"/>
      <c r="C166" s="54"/>
      <c r="D166" s="54"/>
      <c r="E166" s="55"/>
      <c r="F166" s="54"/>
      <c r="G166" s="54"/>
      <c r="H166" s="53"/>
      <c r="I166" s="55"/>
      <c r="J166" s="55"/>
      <c r="K166" s="54"/>
      <c r="L166" s="54"/>
      <c r="N166" s="52"/>
    </row>
    <row r="167" spans="2:14" s="56" customFormat="1" ht="36" customHeight="1">
      <c r="B167" s="54"/>
      <c r="C167" s="54"/>
      <c r="D167" s="54"/>
      <c r="E167" s="55"/>
      <c r="F167" s="54"/>
      <c r="G167" s="54"/>
      <c r="H167" s="53"/>
      <c r="I167" s="55"/>
      <c r="J167" s="55"/>
      <c r="K167" s="54"/>
      <c r="L167" s="54"/>
      <c r="N167" s="52"/>
    </row>
    <row r="168" spans="2:14" s="56" customFormat="1" ht="36" customHeight="1">
      <c r="B168" s="54"/>
      <c r="C168" s="54"/>
      <c r="D168" s="54"/>
      <c r="E168" s="55"/>
      <c r="F168" s="54"/>
      <c r="G168" s="54"/>
      <c r="H168" s="53"/>
      <c r="I168" s="55"/>
      <c r="J168" s="55"/>
      <c r="K168" s="54"/>
      <c r="L168" s="54"/>
      <c r="N168" s="52"/>
    </row>
    <row r="169" spans="2:14" s="56" customFormat="1" ht="36" customHeight="1">
      <c r="B169" s="54"/>
      <c r="C169" s="54"/>
      <c r="D169" s="54"/>
      <c r="E169" s="55"/>
      <c r="F169" s="54"/>
      <c r="G169" s="54"/>
      <c r="H169" s="53"/>
      <c r="I169" s="55"/>
      <c r="J169" s="55"/>
      <c r="K169" s="54"/>
      <c r="L169" s="54"/>
      <c r="N169" s="52"/>
    </row>
    <row r="170" spans="2:14" s="56" customFormat="1" ht="36" customHeight="1">
      <c r="B170" s="54"/>
      <c r="C170" s="54"/>
      <c r="D170" s="54"/>
      <c r="E170" s="55"/>
      <c r="F170" s="54"/>
      <c r="G170" s="54"/>
      <c r="H170" s="53"/>
      <c r="I170" s="55"/>
      <c r="J170" s="55"/>
      <c r="K170" s="54"/>
      <c r="L170" s="54"/>
      <c r="N170" s="52"/>
    </row>
    <row r="171" spans="2:14" s="56" customFormat="1" ht="36" customHeight="1">
      <c r="B171" s="54"/>
      <c r="C171" s="54"/>
      <c r="D171" s="54"/>
      <c r="E171" s="55"/>
      <c r="F171" s="54"/>
      <c r="G171" s="54"/>
      <c r="H171" s="53"/>
      <c r="I171" s="55"/>
      <c r="J171" s="55"/>
      <c r="K171" s="54"/>
      <c r="L171" s="54"/>
      <c r="N171" s="52"/>
    </row>
    <row r="172" spans="2:14" s="56" customFormat="1" ht="36" customHeight="1">
      <c r="B172" s="54"/>
      <c r="C172" s="54"/>
      <c r="D172" s="54"/>
      <c r="E172" s="55"/>
      <c r="F172" s="54"/>
      <c r="G172" s="54"/>
      <c r="H172" s="53"/>
      <c r="I172" s="55"/>
      <c r="J172" s="55"/>
      <c r="K172" s="54"/>
      <c r="L172" s="54"/>
      <c r="N172" s="52"/>
    </row>
    <row r="173" spans="2:14" s="56" customFormat="1" ht="36" customHeight="1">
      <c r="B173" s="54"/>
      <c r="C173" s="54"/>
      <c r="D173" s="54"/>
      <c r="E173" s="55"/>
      <c r="F173" s="54"/>
      <c r="G173" s="54"/>
      <c r="H173" s="53"/>
      <c r="I173" s="55"/>
      <c r="J173" s="55"/>
      <c r="K173" s="54"/>
      <c r="L173" s="54"/>
      <c r="N173" s="52"/>
    </row>
    <row r="174" spans="2:14" s="56" customFormat="1" ht="36" customHeight="1">
      <c r="B174" s="54"/>
      <c r="C174" s="54"/>
      <c r="D174" s="54"/>
      <c r="E174" s="55"/>
      <c r="F174" s="54"/>
      <c r="G174" s="54"/>
      <c r="H174" s="53"/>
      <c r="I174" s="55"/>
      <c r="J174" s="55"/>
      <c r="K174" s="54"/>
      <c r="L174" s="54"/>
      <c r="N174" s="52"/>
    </row>
    <row r="175" spans="2:14" s="56" customFormat="1" ht="36" customHeight="1">
      <c r="B175" s="54"/>
      <c r="C175" s="54"/>
      <c r="D175" s="54"/>
      <c r="E175" s="55"/>
      <c r="F175" s="54"/>
      <c r="G175" s="54"/>
      <c r="H175" s="53"/>
      <c r="I175" s="55"/>
      <c r="J175" s="55"/>
      <c r="K175" s="54"/>
      <c r="L175" s="54"/>
      <c r="N175" s="52"/>
    </row>
    <row r="176" spans="2:14" s="56" customFormat="1" ht="36" customHeight="1">
      <c r="B176" s="54"/>
      <c r="C176" s="54"/>
      <c r="D176" s="54"/>
      <c r="E176" s="55"/>
      <c r="F176" s="54"/>
      <c r="G176" s="54"/>
      <c r="H176" s="53"/>
      <c r="I176" s="55"/>
      <c r="J176" s="55"/>
      <c r="K176" s="54"/>
      <c r="L176" s="54"/>
      <c r="N176" s="52"/>
    </row>
    <row r="177" spans="2:14" s="56" customFormat="1" ht="36" customHeight="1">
      <c r="B177" s="54"/>
      <c r="C177" s="54"/>
      <c r="D177" s="54"/>
      <c r="E177" s="55"/>
      <c r="F177" s="54"/>
      <c r="G177" s="54"/>
      <c r="H177" s="53"/>
      <c r="I177" s="55"/>
      <c r="J177" s="55"/>
      <c r="K177" s="54"/>
      <c r="L177" s="54"/>
      <c r="N177" s="52"/>
    </row>
    <row r="178" spans="2:14" s="56" customFormat="1" ht="36" customHeight="1">
      <c r="B178" s="54"/>
      <c r="C178" s="54"/>
      <c r="D178" s="54"/>
      <c r="E178" s="55"/>
      <c r="F178" s="54"/>
      <c r="G178" s="54"/>
      <c r="H178" s="53"/>
      <c r="I178" s="55"/>
      <c r="J178" s="55"/>
      <c r="K178" s="54"/>
      <c r="L178" s="54"/>
      <c r="N178" s="52"/>
    </row>
    <row r="179" spans="2:14" s="56" customFormat="1" ht="36" customHeight="1">
      <c r="B179" s="54"/>
      <c r="C179" s="54"/>
      <c r="D179" s="54"/>
      <c r="E179" s="55"/>
      <c r="F179" s="54"/>
      <c r="G179" s="54"/>
      <c r="H179" s="53"/>
      <c r="I179" s="55"/>
      <c r="J179" s="55"/>
      <c r="K179" s="54"/>
      <c r="L179" s="54"/>
      <c r="N179" s="52"/>
    </row>
    <row r="180" spans="2:14" s="56" customFormat="1" ht="36" customHeight="1">
      <c r="B180" s="54"/>
      <c r="C180" s="54"/>
      <c r="D180" s="54"/>
      <c r="E180" s="55"/>
      <c r="F180" s="54"/>
      <c r="G180" s="54"/>
      <c r="H180" s="53"/>
      <c r="I180" s="55"/>
      <c r="J180" s="55"/>
      <c r="K180" s="54"/>
      <c r="L180" s="54"/>
      <c r="N180" s="52"/>
    </row>
    <row r="181" spans="2:14" s="56" customFormat="1" ht="36" customHeight="1">
      <c r="B181" s="54"/>
      <c r="C181" s="54"/>
      <c r="D181" s="54"/>
      <c r="E181" s="55"/>
      <c r="F181" s="54"/>
      <c r="G181" s="54"/>
      <c r="H181" s="53"/>
      <c r="I181" s="55"/>
      <c r="J181" s="55"/>
      <c r="K181" s="54"/>
      <c r="L181" s="54"/>
      <c r="N181" s="52"/>
    </row>
    <row r="182" spans="2:14" s="56" customFormat="1" ht="36" customHeight="1">
      <c r="B182" s="54"/>
      <c r="C182" s="54"/>
      <c r="D182" s="54"/>
      <c r="E182" s="55"/>
      <c r="F182" s="54"/>
      <c r="G182" s="54"/>
      <c r="H182" s="53"/>
      <c r="I182" s="55"/>
      <c r="J182" s="55"/>
      <c r="K182" s="54"/>
      <c r="L182" s="54"/>
      <c r="N182" s="52"/>
    </row>
    <row r="183" spans="2:14" s="56" customFormat="1" ht="36" customHeight="1">
      <c r="B183" s="54"/>
      <c r="C183" s="54"/>
      <c r="D183" s="54"/>
      <c r="E183" s="55"/>
      <c r="F183" s="54"/>
      <c r="G183" s="54"/>
      <c r="H183" s="53"/>
      <c r="I183" s="55"/>
      <c r="J183" s="55"/>
      <c r="K183" s="54"/>
      <c r="L183" s="54"/>
      <c r="N183" s="52"/>
    </row>
    <row r="184" spans="2:14" s="56" customFormat="1" ht="36" customHeight="1">
      <c r="B184" s="54"/>
      <c r="C184" s="54"/>
      <c r="D184" s="54"/>
      <c r="E184" s="55"/>
      <c r="F184" s="54"/>
      <c r="G184" s="54"/>
      <c r="H184" s="53"/>
      <c r="I184" s="55"/>
      <c r="J184" s="55"/>
      <c r="K184" s="54"/>
      <c r="L184" s="54"/>
      <c r="N184" s="52"/>
    </row>
    <row r="185" spans="2:14" s="56" customFormat="1" ht="36" customHeight="1">
      <c r="B185" s="54"/>
      <c r="C185" s="54"/>
      <c r="D185" s="54"/>
      <c r="E185" s="55"/>
      <c r="F185" s="54"/>
      <c r="G185" s="54"/>
      <c r="H185" s="53"/>
      <c r="I185" s="55"/>
      <c r="J185" s="55"/>
      <c r="K185" s="54"/>
      <c r="L185" s="54"/>
      <c r="N185" s="52"/>
    </row>
    <row r="186" spans="2:14" s="56" customFormat="1" ht="36" customHeight="1">
      <c r="B186" s="54"/>
      <c r="C186" s="54"/>
      <c r="D186" s="54"/>
      <c r="E186" s="55"/>
      <c r="F186" s="54"/>
      <c r="G186" s="54"/>
      <c r="H186" s="53"/>
      <c r="I186" s="55"/>
      <c r="J186" s="55"/>
      <c r="K186" s="54"/>
      <c r="L186" s="54"/>
      <c r="N186" s="52"/>
    </row>
    <row r="187" spans="2:14" s="56" customFormat="1" ht="36" customHeight="1">
      <c r="B187" s="54"/>
      <c r="C187" s="54"/>
      <c r="D187" s="54"/>
      <c r="E187" s="55"/>
      <c r="F187" s="54"/>
      <c r="G187" s="54"/>
      <c r="H187" s="53"/>
      <c r="I187" s="55"/>
      <c r="J187" s="55"/>
      <c r="K187" s="54"/>
      <c r="L187" s="54"/>
      <c r="N187" s="52"/>
    </row>
    <row r="188" spans="2:14" s="56" customFormat="1" ht="36" customHeight="1">
      <c r="B188" s="54"/>
      <c r="C188" s="54"/>
      <c r="D188" s="54"/>
      <c r="E188" s="55"/>
      <c r="F188" s="54"/>
      <c r="G188" s="54"/>
      <c r="H188" s="53"/>
      <c r="I188" s="55"/>
      <c r="J188" s="55"/>
      <c r="K188" s="54"/>
      <c r="L188" s="54"/>
      <c r="N188" s="52"/>
    </row>
    <row r="189" spans="2:14" s="56" customFormat="1" ht="36" customHeight="1">
      <c r="B189" s="54"/>
      <c r="C189" s="54"/>
      <c r="D189" s="54"/>
      <c r="E189" s="55"/>
      <c r="F189" s="54"/>
      <c r="G189" s="54"/>
      <c r="H189" s="53"/>
      <c r="I189" s="55"/>
      <c r="J189" s="55"/>
      <c r="K189" s="54"/>
      <c r="L189" s="54"/>
      <c r="N189" s="52"/>
    </row>
    <row r="190" spans="2:14" s="56" customFormat="1" ht="36" customHeight="1">
      <c r="B190" s="54"/>
      <c r="C190" s="54"/>
      <c r="D190" s="54"/>
      <c r="E190" s="55"/>
      <c r="F190" s="54"/>
      <c r="G190" s="54"/>
      <c r="H190" s="53"/>
      <c r="I190" s="55"/>
      <c r="J190" s="55"/>
      <c r="K190" s="54"/>
      <c r="L190" s="54"/>
      <c r="N190" s="52"/>
    </row>
    <row r="191" spans="2:14" s="56" customFormat="1" ht="36" customHeight="1">
      <c r="B191" s="54"/>
      <c r="C191" s="54"/>
      <c r="D191" s="54"/>
      <c r="E191" s="55"/>
      <c r="F191" s="54"/>
      <c r="G191" s="54"/>
      <c r="H191" s="53"/>
      <c r="I191" s="55"/>
      <c r="J191" s="55"/>
      <c r="K191" s="54"/>
      <c r="L191" s="54"/>
      <c r="N191" s="52"/>
    </row>
    <row r="192" spans="2:14" s="56" customFormat="1" ht="36" customHeight="1">
      <c r="B192" s="54"/>
      <c r="C192" s="54"/>
      <c r="D192" s="54"/>
      <c r="E192" s="55"/>
      <c r="F192" s="54"/>
      <c r="G192" s="54"/>
      <c r="H192" s="53"/>
      <c r="I192" s="55"/>
      <c r="J192" s="55"/>
      <c r="K192" s="54"/>
      <c r="L192" s="54"/>
      <c r="N192" s="52"/>
    </row>
    <row r="193" spans="2:14" s="56" customFormat="1" ht="36" customHeight="1">
      <c r="B193" s="54"/>
      <c r="C193" s="54"/>
      <c r="D193" s="54"/>
      <c r="E193" s="55"/>
      <c r="F193" s="54"/>
      <c r="G193" s="54"/>
      <c r="H193" s="53"/>
      <c r="I193" s="55"/>
      <c r="J193" s="55"/>
      <c r="K193" s="54"/>
      <c r="L193" s="54"/>
      <c r="N193" s="52"/>
    </row>
    <row r="194" spans="2:14" s="56" customFormat="1" ht="36" customHeight="1">
      <c r="B194" s="54"/>
      <c r="C194" s="54"/>
      <c r="D194" s="54"/>
      <c r="E194" s="55"/>
      <c r="F194" s="54"/>
      <c r="G194" s="54"/>
      <c r="H194" s="53"/>
      <c r="I194" s="55"/>
      <c r="J194" s="55"/>
      <c r="K194" s="54"/>
      <c r="L194" s="54"/>
      <c r="N194" s="52"/>
    </row>
    <row r="195" spans="2:14" s="56" customFormat="1" ht="36" customHeight="1">
      <c r="B195" s="54"/>
      <c r="C195" s="54"/>
      <c r="D195" s="54"/>
      <c r="E195" s="55"/>
      <c r="F195" s="54"/>
      <c r="G195" s="54"/>
      <c r="H195" s="53"/>
      <c r="I195" s="55"/>
      <c r="J195" s="55"/>
      <c r="K195" s="54"/>
      <c r="L195" s="54"/>
      <c r="N195" s="52"/>
    </row>
    <row r="196" spans="2:14" s="56" customFormat="1" ht="36" customHeight="1">
      <c r="B196" s="54"/>
      <c r="C196" s="54"/>
      <c r="D196" s="54"/>
      <c r="E196" s="55"/>
      <c r="F196" s="54"/>
      <c r="G196" s="54"/>
      <c r="H196" s="53"/>
      <c r="I196" s="55"/>
      <c r="J196" s="55"/>
      <c r="K196" s="54"/>
      <c r="L196" s="54"/>
      <c r="N196" s="52"/>
    </row>
    <row r="197" spans="2:14" s="56" customFormat="1" ht="36" customHeight="1">
      <c r="B197" s="54"/>
      <c r="C197" s="54"/>
      <c r="D197" s="54"/>
      <c r="E197" s="55"/>
      <c r="F197" s="54"/>
      <c r="G197" s="54"/>
      <c r="H197" s="53"/>
      <c r="I197" s="55"/>
      <c r="J197" s="55"/>
      <c r="K197" s="54"/>
      <c r="L197" s="54"/>
      <c r="N197" s="52"/>
    </row>
    <row r="198" spans="2:14" s="56" customFormat="1" ht="36" customHeight="1">
      <c r="B198" s="54"/>
      <c r="C198" s="54"/>
      <c r="D198" s="54"/>
      <c r="E198" s="55"/>
      <c r="F198" s="54"/>
      <c r="G198" s="54"/>
      <c r="H198" s="53"/>
      <c r="I198" s="55"/>
      <c r="J198" s="55"/>
      <c r="K198" s="54"/>
      <c r="L198" s="54"/>
      <c r="N198" s="52"/>
    </row>
    <row r="199" spans="2:14" s="56" customFormat="1" ht="36" customHeight="1">
      <c r="B199" s="54"/>
      <c r="C199" s="54"/>
      <c r="D199" s="54"/>
      <c r="E199" s="55"/>
      <c r="F199" s="54"/>
      <c r="G199" s="54"/>
      <c r="H199" s="53"/>
      <c r="I199" s="55"/>
      <c r="J199" s="55"/>
      <c r="K199" s="54"/>
      <c r="L199" s="54"/>
      <c r="N199" s="52"/>
    </row>
    <row r="200" spans="2:14" s="56" customFormat="1" ht="36" customHeight="1">
      <c r="B200" s="54"/>
      <c r="C200" s="54"/>
      <c r="D200" s="54"/>
      <c r="E200" s="55"/>
      <c r="F200" s="54"/>
      <c r="G200" s="54"/>
      <c r="H200" s="53"/>
      <c r="I200" s="55"/>
      <c r="J200" s="55"/>
      <c r="K200" s="54"/>
      <c r="L200" s="54"/>
      <c r="N200" s="52"/>
    </row>
    <row r="201" spans="2:14" s="56" customFormat="1" ht="36" customHeight="1">
      <c r="B201" s="54"/>
      <c r="C201" s="54"/>
      <c r="D201" s="54"/>
      <c r="E201" s="55"/>
      <c r="F201" s="54"/>
      <c r="G201" s="54"/>
      <c r="H201" s="53"/>
      <c r="I201" s="55"/>
      <c r="J201" s="55"/>
      <c r="K201" s="54"/>
      <c r="L201" s="54"/>
      <c r="N201" s="52"/>
    </row>
    <row r="202" spans="2:14" s="56" customFormat="1" ht="36" customHeight="1">
      <c r="B202" s="54"/>
      <c r="C202" s="54"/>
      <c r="D202" s="54"/>
      <c r="E202" s="55"/>
      <c r="F202" s="54"/>
      <c r="G202" s="54"/>
      <c r="H202" s="53"/>
      <c r="I202" s="55"/>
      <c r="J202" s="55"/>
      <c r="K202" s="54"/>
      <c r="L202" s="54"/>
      <c r="N202" s="52"/>
    </row>
    <row r="203" spans="2:14" s="56" customFormat="1" ht="36" customHeight="1">
      <c r="B203" s="54"/>
      <c r="C203" s="54"/>
      <c r="D203" s="54"/>
      <c r="E203" s="55"/>
      <c r="F203" s="54"/>
      <c r="G203" s="54"/>
      <c r="H203" s="53"/>
      <c r="I203" s="55"/>
      <c r="J203" s="55"/>
      <c r="K203" s="54"/>
      <c r="L203" s="54"/>
      <c r="N203" s="52"/>
    </row>
    <row r="204" spans="2:14" s="56" customFormat="1" ht="36" customHeight="1">
      <c r="B204" s="54"/>
      <c r="C204" s="54"/>
      <c r="D204" s="54"/>
      <c r="E204" s="55"/>
      <c r="F204" s="54"/>
      <c r="G204" s="54"/>
      <c r="H204" s="53"/>
      <c r="I204" s="55"/>
      <c r="J204" s="55"/>
      <c r="K204" s="54"/>
      <c r="L204" s="54"/>
      <c r="N204" s="52"/>
    </row>
    <row r="205" spans="2:14" s="56" customFormat="1" ht="36" customHeight="1">
      <c r="B205" s="54"/>
      <c r="C205" s="54"/>
      <c r="D205" s="54"/>
      <c r="E205" s="55"/>
      <c r="F205" s="54"/>
      <c r="G205" s="54"/>
      <c r="H205" s="53"/>
      <c r="I205" s="55"/>
      <c r="J205" s="55"/>
      <c r="K205" s="54"/>
      <c r="L205" s="54"/>
      <c r="N205" s="52"/>
    </row>
    <row r="206" spans="2:14" s="56" customFormat="1" ht="36" customHeight="1">
      <c r="B206" s="54"/>
      <c r="C206" s="54"/>
      <c r="D206" s="54"/>
      <c r="E206" s="55"/>
      <c r="F206" s="54"/>
      <c r="G206" s="54"/>
      <c r="H206" s="53"/>
      <c r="I206" s="55"/>
      <c r="J206" s="55"/>
      <c r="K206" s="54"/>
      <c r="L206" s="54"/>
      <c r="N206" s="52"/>
    </row>
    <row r="207" spans="2:14" s="56" customFormat="1" ht="36" customHeight="1">
      <c r="B207" s="54"/>
      <c r="C207" s="54"/>
      <c r="D207" s="54"/>
      <c r="E207" s="55"/>
      <c r="F207" s="54"/>
      <c r="G207" s="54"/>
      <c r="H207" s="53"/>
      <c r="I207" s="55"/>
      <c r="J207" s="55"/>
      <c r="K207" s="54"/>
      <c r="L207" s="54"/>
      <c r="N207" s="52"/>
    </row>
    <row r="208" spans="2:14" s="56" customFormat="1" ht="36" customHeight="1">
      <c r="B208" s="54"/>
      <c r="C208" s="54"/>
      <c r="D208" s="54"/>
      <c r="E208" s="55"/>
      <c r="F208" s="54"/>
      <c r="G208" s="54"/>
      <c r="H208" s="53"/>
      <c r="I208" s="55"/>
      <c r="J208" s="55"/>
      <c r="K208" s="54"/>
      <c r="L208" s="54"/>
      <c r="N208" s="52"/>
    </row>
    <row r="209" spans="2:14" s="56" customFormat="1" ht="36" customHeight="1">
      <c r="B209" s="54"/>
      <c r="C209" s="54"/>
      <c r="D209" s="54"/>
      <c r="E209" s="55"/>
      <c r="F209" s="54"/>
      <c r="G209" s="54"/>
      <c r="H209" s="53"/>
      <c r="I209" s="55"/>
      <c r="J209" s="55"/>
      <c r="K209" s="54"/>
      <c r="L209" s="54"/>
      <c r="N209" s="52"/>
    </row>
    <row r="210" spans="2:14" s="56" customFormat="1" ht="36" customHeight="1">
      <c r="B210" s="54"/>
      <c r="C210" s="54"/>
      <c r="D210" s="54"/>
      <c r="E210" s="55"/>
      <c r="F210" s="54"/>
      <c r="G210" s="54"/>
      <c r="H210" s="53"/>
      <c r="I210" s="55"/>
      <c r="J210" s="55"/>
      <c r="K210" s="54"/>
      <c r="L210" s="54"/>
      <c r="N210" s="52"/>
    </row>
    <row r="211" spans="2:14" s="56" customFormat="1" ht="36" customHeight="1">
      <c r="B211" s="54"/>
      <c r="C211" s="54"/>
      <c r="D211" s="54"/>
      <c r="E211" s="55"/>
      <c r="F211" s="54"/>
      <c r="G211" s="54"/>
      <c r="H211" s="53"/>
      <c r="I211" s="55"/>
      <c r="J211" s="55"/>
      <c r="K211" s="54"/>
      <c r="L211" s="54"/>
      <c r="N211" s="52"/>
    </row>
    <row r="212" spans="2:14" s="56" customFormat="1" ht="36" customHeight="1">
      <c r="B212" s="54"/>
      <c r="C212" s="54"/>
      <c r="D212" s="54"/>
      <c r="E212" s="55"/>
      <c r="F212" s="54"/>
      <c r="G212" s="54"/>
      <c r="H212" s="53"/>
      <c r="I212" s="55"/>
      <c r="J212" s="55"/>
      <c r="K212" s="54"/>
      <c r="L212" s="54"/>
      <c r="N212" s="52"/>
    </row>
    <row r="213" spans="2:14" s="56" customFormat="1" ht="36" customHeight="1">
      <c r="B213" s="54"/>
      <c r="C213" s="54"/>
      <c r="D213" s="54"/>
      <c r="E213" s="55"/>
      <c r="F213" s="54"/>
      <c r="G213" s="54"/>
      <c r="H213" s="53"/>
      <c r="I213" s="55"/>
      <c r="J213" s="55"/>
      <c r="K213" s="54"/>
      <c r="L213" s="54"/>
      <c r="N213" s="52"/>
    </row>
    <row r="214" spans="2:14" s="56" customFormat="1" ht="36" customHeight="1">
      <c r="B214" s="54"/>
      <c r="C214" s="54"/>
      <c r="D214" s="54"/>
      <c r="E214" s="55"/>
      <c r="F214" s="54"/>
      <c r="G214" s="54"/>
      <c r="H214" s="53"/>
      <c r="I214" s="55"/>
      <c r="J214" s="55"/>
      <c r="K214" s="54"/>
      <c r="L214" s="54"/>
      <c r="N214" s="52"/>
    </row>
    <row r="215" spans="2:14" s="56" customFormat="1" ht="36" customHeight="1">
      <c r="B215" s="54"/>
      <c r="C215" s="54"/>
      <c r="D215" s="54"/>
      <c r="E215" s="55"/>
      <c r="F215" s="54"/>
      <c r="G215" s="54"/>
      <c r="H215" s="53"/>
      <c r="I215" s="55"/>
      <c r="J215" s="55"/>
      <c r="K215" s="54"/>
      <c r="L215" s="54"/>
      <c r="N215" s="52"/>
    </row>
    <row r="216" spans="2:14" s="56" customFormat="1" ht="36" customHeight="1">
      <c r="B216" s="54"/>
      <c r="C216" s="54"/>
      <c r="D216" s="54"/>
      <c r="E216" s="55"/>
      <c r="F216" s="54"/>
      <c r="G216" s="54"/>
      <c r="H216" s="53"/>
      <c r="I216" s="55"/>
      <c r="J216" s="55"/>
      <c r="K216" s="54"/>
      <c r="L216" s="54"/>
      <c r="N216" s="52"/>
    </row>
    <row r="217" spans="2:14" s="56" customFormat="1" ht="36" customHeight="1">
      <c r="B217" s="54"/>
      <c r="C217" s="54"/>
      <c r="D217" s="54"/>
      <c r="E217" s="55"/>
      <c r="F217" s="54"/>
      <c r="G217" s="54"/>
      <c r="H217" s="53"/>
      <c r="I217" s="55"/>
      <c r="J217" s="55"/>
      <c r="K217" s="54"/>
      <c r="L217" s="54"/>
      <c r="N217" s="52"/>
    </row>
    <row r="218" spans="2:14" s="56" customFormat="1" ht="36" customHeight="1">
      <c r="B218" s="54"/>
      <c r="C218" s="54"/>
      <c r="D218" s="54"/>
      <c r="E218" s="55"/>
      <c r="F218" s="54"/>
      <c r="G218" s="54"/>
      <c r="H218" s="53"/>
      <c r="I218" s="55"/>
      <c r="J218" s="55"/>
      <c r="K218" s="54"/>
      <c r="L218" s="54"/>
      <c r="N218" s="52"/>
    </row>
    <row r="219" spans="2:14" s="56" customFormat="1" ht="36" customHeight="1">
      <c r="B219" s="54"/>
      <c r="C219" s="54"/>
      <c r="D219" s="54"/>
      <c r="E219" s="55"/>
      <c r="F219" s="54"/>
      <c r="G219" s="54"/>
      <c r="H219" s="53"/>
      <c r="I219" s="55"/>
      <c r="J219" s="55"/>
      <c r="K219" s="54"/>
      <c r="L219" s="54"/>
      <c r="N219" s="52"/>
    </row>
    <row r="220" spans="2:14" s="56" customFormat="1" ht="36" customHeight="1">
      <c r="B220" s="54"/>
      <c r="C220" s="54"/>
      <c r="D220" s="54"/>
      <c r="E220" s="55"/>
      <c r="F220" s="54"/>
      <c r="G220" s="54"/>
      <c r="H220" s="53"/>
      <c r="I220" s="55"/>
      <c r="J220" s="55"/>
      <c r="K220" s="54"/>
      <c r="L220" s="54"/>
      <c r="N220" s="52"/>
    </row>
    <row r="221" spans="2:14" s="56" customFormat="1" ht="36" customHeight="1">
      <c r="B221" s="54"/>
      <c r="C221" s="54"/>
      <c r="D221" s="54"/>
      <c r="E221" s="55"/>
      <c r="F221" s="54"/>
      <c r="G221" s="54"/>
      <c r="H221" s="53"/>
      <c r="I221" s="55"/>
      <c r="J221" s="55"/>
      <c r="K221" s="54"/>
      <c r="L221" s="54"/>
      <c r="N221" s="52"/>
    </row>
    <row r="222" spans="2:14" s="56" customFormat="1" ht="36" customHeight="1">
      <c r="B222" s="54"/>
      <c r="C222" s="54"/>
      <c r="D222" s="54"/>
      <c r="E222" s="55"/>
      <c r="F222" s="54"/>
      <c r="G222" s="54"/>
      <c r="H222" s="53"/>
      <c r="I222" s="55"/>
      <c r="J222" s="55"/>
      <c r="K222" s="54"/>
      <c r="L222" s="54"/>
      <c r="N222" s="52"/>
    </row>
    <row r="223" spans="2:14" s="56" customFormat="1" ht="36" customHeight="1">
      <c r="B223" s="54"/>
      <c r="C223" s="54"/>
      <c r="D223" s="54"/>
      <c r="E223" s="55"/>
      <c r="F223" s="54"/>
      <c r="G223" s="54"/>
      <c r="H223" s="53"/>
      <c r="I223" s="55"/>
      <c r="J223" s="55"/>
      <c r="K223" s="54"/>
      <c r="L223" s="54"/>
      <c r="N223" s="52"/>
    </row>
    <row r="224" spans="2:14" s="56" customFormat="1" ht="36" customHeight="1">
      <c r="B224" s="54"/>
      <c r="C224" s="54"/>
      <c r="D224" s="54"/>
      <c r="E224" s="55"/>
      <c r="F224" s="54"/>
      <c r="G224" s="54"/>
      <c r="H224" s="53"/>
      <c r="I224" s="55"/>
      <c r="J224" s="55"/>
      <c r="K224" s="54"/>
      <c r="L224" s="54"/>
      <c r="N224" s="52"/>
    </row>
    <row r="225" spans="2:14" s="56" customFormat="1" ht="36" customHeight="1">
      <c r="B225" s="54"/>
      <c r="C225" s="54"/>
      <c r="D225" s="54"/>
      <c r="E225" s="55"/>
      <c r="F225" s="54"/>
      <c r="G225" s="54"/>
      <c r="H225" s="53"/>
      <c r="I225" s="55"/>
      <c r="J225" s="55"/>
      <c r="K225" s="54"/>
      <c r="L225" s="54"/>
      <c r="N225" s="52"/>
    </row>
    <row r="226" spans="2:14" s="56" customFormat="1" ht="36" customHeight="1">
      <c r="B226" s="54"/>
      <c r="C226" s="54"/>
      <c r="D226" s="54"/>
      <c r="E226" s="55"/>
      <c r="F226" s="54"/>
      <c r="G226" s="54"/>
      <c r="H226" s="53"/>
      <c r="I226" s="55"/>
      <c r="J226" s="55"/>
      <c r="K226" s="54"/>
      <c r="L226" s="54"/>
      <c r="N226" s="52"/>
    </row>
    <row r="227" spans="2:14" s="56" customFormat="1" ht="36" customHeight="1">
      <c r="B227" s="54"/>
      <c r="C227" s="54"/>
      <c r="D227" s="54"/>
      <c r="E227" s="55"/>
      <c r="F227" s="54"/>
      <c r="G227" s="54"/>
      <c r="H227" s="53"/>
      <c r="I227" s="55"/>
      <c r="J227" s="55"/>
      <c r="K227" s="54"/>
      <c r="L227" s="54"/>
      <c r="N227" s="52"/>
    </row>
    <row r="228" spans="2:14" s="56" customFormat="1" ht="36" customHeight="1">
      <c r="B228" s="54"/>
      <c r="C228" s="54"/>
      <c r="D228" s="54"/>
      <c r="E228" s="55"/>
      <c r="F228" s="54"/>
      <c r="G228" s="54"/>
      <c r="H228" s="53"/>
      <c r="I228" s="55"/>
      <c r="J228" s="55"/>
      <c r="K228" s="54"/>
      <c r="L228" s="54"/>
      <c r="N228" s="52"/>
    </row>
    <row r="229" spans="2:14" s="56" customFormat="1" ht="36" customHeight="1">
      <c r="B229" s="54"/>
      <c r="C229" s="54"/>
      <c r="D229" s="54"/>
      <c r="E229" s="55"/>
      <c r="F229" s="54"/>
      <c r="G229" s="54"/>
      <c r="H229" s="53"/>
      <c r="I229" s="55"/>
      <c r="J229" s="55"/>
      <c r="K229" s="54"/>
      <c r="L229" s="54"/>
      <c r="N229" s="52"/>
    </row>
    <row r="230" spans="2:14" s="56" customFormat="1" ht="36" customHeight="1">
      <c r="B230" s="54"/>
      <c r="C230" s="54"/>
      <c r="D230" s="54"/>
      <c r="E230" s="55"/>
      <c r="F230" s="54"/>
      <c r="G230" s="54"/>
      <c r="H230" s="53"/>
      <c r="I230" s="55"/>
      <c r="J230" s="55"/>
      <c r="K230" s="54"/>
      <c r="L230" s="54"/>
      <c r="N230" s="52"/>
    </row>
    <row r="231" spans="2:14" s="56" customFormat="1" ht="36" customHeight="1">
      <c r="B231" s="54"/>
      <c r="C231" s="54"/>
      <c r="D231" s="54"/>
      <c r="E231" s="55"/>
      <c r="F231" s="54"/>
      <c r="G231" s="54"/>
      <c r="H231" s="53"/>
      <c r="I231" s="55"/>
      <c r="J231" s="55"/>
      <c r="K231" s="54"/>
      <c r="L231" s="54"/>
      <c r="N231" s="52"/>
    </row>
    <row r="232" spans="2:14" s="56" customFormat="1" ht="36" customHeight="1">
      <c r="B232" s="54"/>
      <c r="C232" s="54"/>
      <c r="D232" s="54"/>
      <c r="E232" s="55"/>
      <c r="F232" s="54"/>
      <c r="G232" s="54"/>
      <c r="H232" s="53"/>
      <c r="I232" s="55"/>
      <c r="J232" s="55"/>
      <c r="K232" s="54"/>
      <c r="L232" s="54"/>
      <c r="N232" s="52"/>
    </row>
    <row r="233" spans="2:14" s="56" customFormat="1" ht="36" customHeight="1">
      <c r="B233" s="54"/>
      <c r="C233" s="54"/>
      <c r="D233" s="54"/>
      <c r="E233" s="55"/>
      <c r="F233" s="54"/>
      <c r="G233" s="54"/>
      <c r="H233" s="53"/>
      <c r="I233" s="55"/>
      <c r="J233" s="55"/>
      <c r="K233" s="54"/>
      <c r="L233" s="54"/>
      <c r="N233" s="52"/>
    </row>
    <row r="234" spans="2:14" s="56" customFormat="1" ht="36" customHeight="1">
      <c r="B234" s="54"/>
      <c r="C234" s="54"/>
      <c r="D234" s="54"/>
      <c r="E234" s="55"/>
      <c r="F234" s="54"/>
      <c r="G234" s="54"/>
      <c r="H234" s="53"/>
      <c r="I234" s="55"/>
      <c r="J234" s="55"/>
      <c r="K234" s="54"/>
      <c r="L234" s="54"/>
      <c r="N234" s="52"/>
    </row>
    <row r="235" spans="2:14" s="56" customFormat="1" ht="36" customHeight="1">
      <c r="B235" s="54"/>
      <c r="C235" s="54"/>
      <c r="D235" s="54"/>
      <c r="E235" s="55"/>
      <c r="F235" s="54"/>
      <c r="G235" s="54"/>
      <c r="H235" s="53"/>
      <c r="I235" s="55"/>
      <c r="J235" s="55"/>
      <c r="K235" s="54"/>
      <c r="L235" s="54"/>
      <c r="N235" s="52"/>
    </row>
    <row r="236" spans="2:14" s="56" customFormat="1" ht="36" customHeight="1">
      <c r="B236" s="54"/>
      <c r="C236" s="54"/>
      <c r="D236" s="54"/>
      <c r="E236" s="55"/>
      <c r="F236" s="54"/>
      <c r="G236" s="54"/>
      <c r="H236" s="53"/>
      <c r="I236" s="55"/>
      <c r="J236" s="55"/>
      <c r="K236" s="54"/>
      <c r="L236" s="54"/>
      <c r="N236" s="52"/>
    </row>
    <row r="237" spans="2:14" s="56" customFormat="1" ht="36" customHeight="1">
      <c r="B237" s="54"/>
      <c r="C237" s="54"/>
      <c r="D237" s="54"/>
      <c r="E237" s="55"/>
      <c r="F237" s="54"/>
      <c r="G237" s="54"/>
      <c r="H237" s="53"/>
      <c r="I237" s="55"/>
      <c r="J237" s="55"/>
      <c r="K237" s="54"/>
      <c r="L237" s="54"/>
      <c r="N237" s="52"/>
    </row>
    <row r="238" spans="2:14" s="56" customFormat="1" ht="36" customHeight="1">
      <c r="B238" s="54"/>
      <c r="C238" s="54"/>
      <c r="D238" s="54"/>
      <c r="E238" s="55"/>
      <c r="F238" s="54"/>
      <c r="G238" s="54"/>
      <c r="H238" s="53"/>
      <c r="I238" s="55"/>
      <c r="J238" s="55"/>
      <c r="K238" s="54"/>
      <c r="L238" s="54"/>
      <c r="N238" s="52"/>
    </row>
    <row r="239" spans="2:14" s="56" customFormat="1" ht="36" customHeight="1">
      <c r="B239" s="54"/>
      <c r="C239" s="54"/>
      <c r="D239" s="54"/>
      <c r="E239" s="55"/>
      <c r="F239" s="54"/>
      <c r="G239" s="54"/>
      <c r="H239" s="53"/>
      <c r="I239" s="55"/>
      <c r="J239" s="55"/>
      <c r="K239" s="54"/>
      <c r="L239" s="54"/>
      <c r="N239" s="52"/>
    </row>
    <row r="240" spans="2:14" s="56" customFormat="1" ht="36" customHeight="1">
      <c r="B240" s="54"/>
      <c r="C240" s="54"/>
      <c r="D240" s="54"/>
      <c r="E240" s="55"/>
      <c r="F240" s="54"/>
      <c r="G240" s="54"/>
      <c r="H240" s="53"/>
      <c r="I240" s="55"/>
      <c r="J240" s="55"/>
      <c r="K240" s="54"/>
      <c r="L240" s="54"/>
      <c r="N240" s="52"/>
    </row>
    <row r="241" spans="2:14" s="56" customFormat="1" ht="36" customHeight="1">
      <c r="B241" s="54"/>
      <c r="C241" s="54"/>
      <c r="D241" s="54"/>
      <c r="E241" s="55"/>
      <c r="F241" s="54"/>
      <c r="G241" s="54"/>
      <c r="H241" s="53"/>
      <c r="I241" s="55"/>
      <c r="J241" s="55"/>
      <c r="K241" s="54"/>
      <c r="L241" s="54"/>
      <c r="N241" s="52"/>
    </row>
    <row r="242" spans="2:14" s="56" customFormat="1" ht="36" customHeight="1">
      <c r="B242" s="54"/>
      <c r="C242" s="54"/>
      <c r="D242" s="54"/>
      <c r="E242" s="55"/>
      <c r="F242" s="54"/>
      <c r="G242" s="54"/>
      <c r="H242" s="53"/>
      <c r="I242" s="55"/>
      <c r="J242" s="55"/>
      <c r="K242" s="54"/>
      <c r="L242" s="54"/>
      <c r="N242" s="52"/>
    </row>
    <row r="243" spans="2:14" s="56" customFormat="1" ht="36" customHeight="1">
      <c r="B243" s="54"/>
      <c r="C243" s="54"/>
      <c r="D243" s="54"/>
      <c r="E243" s="55"/>
      <c r="F243" s="54"/>
      <c r="G243" s="54"/>
      <c r="H243" s="53"/>
      <c r="I243" s="55"/>
      <c r="J243" s="55"/>
      <c r="K243" s="54"/>
      <c r="L243" s="54"/>
      <c r="N243" s="52"/>
    </row>
    <row r="244" spans="2:14" s="56" customFormat="1" ht="36" customHeight="1">
      <c r="B244" s="54"/>
      <c r="C244" s="54"/>
      <c r="D244" s="54"/>
      <c r="E244" s="55"/>
      <c r="F244" s="54"/>
      <c r="G244" s="54"/>
      <c r="H244" s="53"/>
      <c r="I244" s="55"/>
      <c r="J244" s="55"/>
      <c r="K244" s="54"/>
      <c r="L244" s="54"/>
      <c r="N244" s="52"/>
    </row>
    <row r="245" spans="2:14" s="56" customFormat="1" ht="36" customHeight="1">
      <c r="B245" s="54"/>
      <c r="C245" s="54"/>
      <c r="D245" s="54"/>
      <c r="E245" s="55"/>
      <c r="F245" s="54"/>
      <c r="G245" s="54"/>
      <c r="H245" s="53"/>
      <c r="I245" s="55"/>
      <c r="J245" s="55"/>
      <c r="K245" s="54"/>
      <c r="L245" s="54"/>
      <c r="N245" s="52"/>
    </row>
    <row r="246" spans="2:14" s="56" customFormat="1" ht="36" customHeight="1">
      <c r="B246" s="54"/>
      <c r="C246" s="54"/>
      <c r="D246" s="54"/>
      <c r="E246" s="55"/>
      <c r="F246" s="54"/>
      <c r="G246" s="54"/>
      <c r="H246" s="53"/>
      <c r="I246" s="55"/>
      <c r="J246" s="55"/>
      <c r="K246" s="54"/>
      <c r="L246" s="54"/>
      <c r="N246" s="52"/>
    </row>
    <row r="247" spans="2:14" s="56" customFormat="1" ht="36" customHeight="1">
      <c r="B247" s="54"/>
      <c r="C247" s="54"/>
      <c r="D247" s="54"/>
      <c r="E247" s="55"/>
      <c r="F247" s="54"/>
      <c r="G247" s="54"/>
      <c r="H247" s="53"/>
      <c r="I247" s="55"/>
      <c r="J247" s="55"/>
      <c r="K247" s="54"/>
      <c r="L247" s="54"/>
      <c r="N247" s="52"/>
    </row>
    <row r="248" spans="2:14" s="56" customFormat="1" ht="36" customHeight="1">
      <c r="B248" s="54"/>
      <c r="C248" s="54"/>
      <c r="D248" s="54"/>
      <c r="E248" s="55"/>
      <c r="F248" s="54"/>
      <c r="G248" s="54"/>
      <c r="H248" s="53"/>
      <c r="I248" s="55"/>
      <c r="J248" s="55"/>
      <c r="K248" s="54"/>
      <c r="L248" s="54"/>
      <c r="N248" s="52"/>
    </row>
    <row r="249" spans="2:14" s="56" customFormat="1" ht="36" customHeight="1">
      <c r="B249" s="54"/>
      <c r="C249" s="54"/>
      <c r="D249" s="54"/>
      <c r="E249" s="55"/>
      <c r="F249" s="54"/>
      <c r="G249" s="54"/>
      <c r="H249" s="53"/>
      <c r="I249" s="55"/>
      <c r="J249" s="55"/>
      <c r="K249" s="54"/>
      <c r="L249" s="54"/>
      <c r="N249" s="52"/>
    </row>
    <row r="250" spans="2:14" s="56" customFormat="1" ht="36" customHeight="1">
      <c r="B250" s="54"/>
      <c r="C250" s="54"/>
      <c r="D250" s="54"/>
      <c r="E250" s="55"/>
      <c r="F250" s="54"/>
      <c r="G250" s="54"/>
      <c r="H250" s="53"/>
      <c r="I250" s="55"/>
      <c r="J250" s="55"/>
      <c r="K250" s="54"/>
      <c r="L250" s="54"/>
      <c r="N250" s="52"/>
    </row>
    <row r="251" spans="2:14" s="56" customFormat="1" ht="36" customHeight="1">
      <c r="B251" s="54"/>
      <c r="C251" s="54"/>
      <c r="D251" s="54"/>
      <c r="E251" s="55"/>
      <c r="F251" s="54"/>
      <c r="G251" s="54"/>
      <c r="H251" s="53"/>
      <c r="I251" s="55"/>
      <c r="J251" s="55"/>
      <c r="K251" s="54"/>
      <c r="L251" s="54"/>
      <c r="N251" s="52"/>
    </row>
    <row r="252" spans="2:14" s="56" customFormat="1" ht="36" customHeight="1">
      <c r="B252" s="54"/>
      <c r="C252" s="54"/>
      <c r="D252" s="54"/>
      <c r="E252" s="55"/>
      <c r="F252" s="54"/>
      <c r="G252" s="54"/>
      <c r="H252" s="53"/>
      <c r="I252" s="55"/>
      <c r="J252" s="55"/>
      <c r="K252" s="54"/>
      <c r="L252" s="54"/>
      <c r="N252" s="52"/>
    </row>
    <row r="253" spans="2:14" s="56" customFormat="1" ht="36" customHeight="1">
      <c r="B253" s="54"/>
      <c r="C253" s="54"/>
      <c r="D253" s="54"/>
      <c r="E253" s="55"/>
      <c r="F253" s="54"/>
      <c r="G253" s="54"/>
      <c r="H253" s="53"/>
      <c r="I253" s="55"/>
      <c r="J253" s="55"/>
      <c r="K253" s="54"/>
      <c r="L253" s="54"/>
      <c r="N253" s="52"/>
    </row>
    <row r="254" spans="2:14" s="56" customFormat="1" ht="36" customHeight="1">
      <c r="B254" s="54"/>
      <c r="C254" s="54"/>
      <c r="D254" s="54"/>
      <c r="E254" s="55"/>
      <c r="F254" s="54"/>
      <c r="G254" s="54"/>
      <c r="H254" s="53"/>
      <c r="I254" s="55"/>
      <c r="J254" s="55"/>
      <c r="K254" s="54"/>
      <c r="L254" s="54"/>
      <c r="N254" s="52"/>
    </row>
    <row r="255" spans="2:14" s="56" customFormat="1" ht="36" customHeight="1">
      <c r="B255" s="54"/>
      <c r="C255" s="54"/>
      <c r="D255" s="54"/>
      <c r="E255" s="55"/>
      <c r="F255" s="54"/>
      <c r="G255" s="54"/>
      <c r="H255" s="53"/>
      <c r="I255" s="55"/>
      <c r="J255" s="55"/>
      <c r="K255" s="54"/>
      <c r="L255" s="54"/>
      <c r="N255" s="52"/>
    </row>
    <row r="256" spans="2:14" s="56" customFormat="1" ht="36" customHeight="1">
      <c r="B256" s="54"/>
      <c r="C256" s="54"/>
      <c r="D256" s="54"/>
      <c r="E256" s="55"/>
      <c r="F256" s="54"/>
      <c r="G256" s="54"/>
      <c r="H256" s="53"/>
      <c r="I256" s="55"/>
      <c r="J256" s="55"/>
      <c r="K256" s="54"/>
      <c r="L256" s="54"/>
      <c r="N256" s="52"/>
    </row>
    <row r="257" spans="2:14" s="56" customFormat="1" ht="36" customHeight="1">
      <c r="B257" s="54"/>
      <c r="C257" s="54"/>
      <c r="D257" s="54"/>
      <c r="E257" s="55"/>
      <c r="F257" s="54"/>
      <c r="G257" s="54"/>
      <c r="H257" s="53"/>
      <c r="I257" s="55"/>
      <c r="J257" s="55"/>
      <c r="K257" s="54"/>
      <c r="L257" s="54"/>
      <c r="N257" s="52"/>
    </row>
    <row r="258" spans="2:14" s="56" customFormat="1" ht="36" customHeight="1">
      <c r="B258" s="54"/>
      <c r="C258" s="54"/>
      <c r="D258" s="54"/>
      <c r="E258" s="55"/>
      <c r="F258" s="54"/>
      <c r="G258" s="54"/>
      <c r="H258" s="53"/>
      <c r="I258" s="55"/>
      <c r="J258" s="55"/>
      <c r="K258" s="54"/>
      <c r="L258" s="54"/>
      <c r="N258" s="52"/>
    </row>
    <row r="259" spans="2:14" s="56" customFormat="1" ht="36" customHeight="1">
      <c r="B259" s="54"/>
      <c r="C259" s="54"/>
      <c r="D259" s="54"/>
      <c r="E259" s="55"/>
      <c r="F259" s="54"/>
      <c r="G259" s="54"/>
      <c r="H259" s="53"/>
      <c r="I259" s="55"/>
      <c r="J259" s="55"/>
      <c r="K259" s="54"/>
      <c r="L259" s="54"/>
      <c r="N259" s="52"/>
    </row>
    <row r="260" spans="2:14" s="56" customFormat="1" ht="36" customHeight="1">
      <c r="B260" s="54"/>
      <c r="C260" s="54"/>
      <c r="D260" s="54"/>
      <c r="E260" s="55"/>
      <c r="F260" s="54"/>
      <c r="G260" s="54"/>
      <c r="H260" s="53"/>
      <c r="I260" s="55"/>
      <c r="J260" s="55"/>
      <c r="K260" s="54"/>
      <c r="L260" s="54"/>
      <c r="N260" s="52"/>
    </row>
    <row r="261" spans="2:14" s="56" customFormat="1" ht="36" customHeight="1">
      <c r="B261" s="54"/>
      <c r="C261" s="54"/>
      <c r="D261" s="54"/>
      <c r="E261" s="55"/>
      <c r="F261" s="54"/>
      <c r="G261" s="54"/>
      <c r="H261" s="53"/>
      <c r="I261" s="55"/>
      <c r="J261" s="55"/>
      <c r="K261" s="54"/>
      <c r="L261" s="54"/>
      <c r="N261" s="52"/>
    </row>
    <row r="262" spans="2:14" s="56" customFormat="1" ht="36" customHeight="1">
      <c r="B262" s="54"/>
      <c r="C262" s="54"/>
      <c r="D262" s="54"/>
      <c r="E262" s="55"/>
      <c r="F262" s="54"/>
      <c r="G262" s="54"/>
      <c r="H262" s="53"/>
      <c r="I262" s="55"/>
      <c r="J262" s="55"/>
      <c r="K262" s="54"/>
      <c r="L262" s="54"/>
      <c r="N262" s="52"/>
    </row>
    <row r="263" spans="2:14" s="56" customFormat="1" ht="36" customHeight="1">
      <c r="B263" s="54"/>
      <c r="C263" s="54"/>
      <c r="D263" s="54"/>
      <c r="E263" s="55"/>
      <c r="F263" s="54"/>
      <c r="G263" s="54"/>
      <c r="H263" s="53"/>
      <c r="I263" s="55"/>
      <c r="J263" s="55"/>
      <c r="K263" s="54"/>
      <c r="L263" s="54"/>
      <c r="N263" s="52"/>
    </row>
    <row r="264" spans="2:14" s="56" customFormat="1" ht="36" customHeight="1">
      <c r="B264" s="54"/>
      <c r="C264" s="54"/>
      <c r="D264" s="54"/>
      <c r="E264" s="55"/>
      <c r="F264" s="54"/>
      <c r="G264" s="54"/>
      <c r="H264" s="53"/>
      <c r="I264" s="55"/>
      <c r="J264" s="55"/>
      <c r="K264" s="54"/>
      <c r="L264" s="54"/>
      <c r="N264" s="52"/>
    </row>
    <row r="265" spans="2:14" s="56" customFormat="1" ht="36" customHeight="1">
      <c r="B265" s="54"/>
      <c r="C265" s="54"/>
      <c r="D265" s="54"/>
      <c r="E265" s="55"/>
      <c r="F265" s="54"/>
      <c r="G265" s="54"/>
      <c r="H265" s="53"/>
      <c r="I265" s="55"/>
      <c r="J265" s="55"/>
      <c r="K265" s="54"/>
      <c r="L265" s="54"/>
      <c r="N265" s="52"/>
    </row>
    <row r="266" spans="2:14" s="56" customFormat="1" ht="36" customHeight="1">
      <c r="B266" s="54"/>
      <c r="C266" s="54"/>
      <c r="D266" s="54"/>
      <c r="E266" s="55"/>
      <c r="F266" s="54"/>
      <c r="G266" s="54"/>
      <c r="H266" s="53"/>
      <c r="I266" s="55"/>
      <c r="J266" s="55"/>
      <c r="K266" s="54"/>
      <c r="L266" s="54"/>
      <c r="N266" s="52"/>
    </row>
    <row r="267" spans="2:14" s="56" customFormat="1" ht="36" customHeight="1">
      <c r="B267" s="54"/>
      <c r="C267" s="54"/>
      <c r="D267" s="54"/>
      <c r="E267" s="55"/>
      <c r="F267" s="54"/>
      <c r="G267" s="54"/>
      <c r="H267" s="53"/>
      <c r="I267" s="55"/>
      <c r="J267" s="55"/>
      <c r="K267" s="54"/>
      <c r="L267" s="54"/>
      <c r="N267" s="52"/>
    </row>
    <row r="268" spans="2:14" s="56" customFormat="1" ht="36" customHeight="1">
      <c r="B268" s="54"/>
      <c r="C268" s="54"/>
      <c r="D268" s="54"/>
      <c r="E268" s="55"/>
      <c r="F268" s="54"/>
      <c r="G268" s="54"/>
      <c r="H268" s="53"/>
      <c r="I268" s="55"/>
      <c r="J268" s="55"/>
      <c r="K268" s="54"/>
      <c r="L268" s="54"/>
      <c r="N268" s="52"/>
    </row>
    <row r="269" spans="2:14" s="56" customFormat="1" ht="36" customHeight="1">
      <c r="B269" s="54"/>
      <c r="C269" s="54"/>
      <c r="D269" s="54"/>
      <c r="E269" s="55"/>
      <c r="F269" s="54"/>
      <c r="G269" s="54"/>
      <c r="H269" s="53"/>
      <c r="I269" s="55"/>
      <c r="J269" s="55"/>
      <c r="K269" s="54"/>
      <c r="L269" s="54"/>
      <c r="N269" s="52"/>
    </row>
    <row r="270" spans="2:14" s="56" customFormat="1" ht="36" customHeight="1">
      <c r="B270" s="54"/>
      <c r="C270" s="54"/>
      <c r="D270" s="54"/>
      <c r="E270" s="55"/>
      <c r="F270" s="54"/>
      <c r="G270" s="54"/>
      <c r="H270" s="53"/>
      <c r="I270" s="55"/>
      <c r="J270" s="55"/>
      <c r="K270" s="54"/>
      <c r="L270" s="54"/>
      <c r="N270" s="52"/>
    </row>
    <row r="271" spans="2:14" s="56" customFormat="1" ht="36" customHeight="1">
      <c r="B271" s="54"/>
      <c r="C271" s="54"/>
      <c r="D271" s="54"/>
      <c r="E271" s="55"/>
      <c r="F271" s="54"/>
      <c r="G271" s="54"/>
      <c r="H271" s="53"/>
      <c r="I271" s="55"/>
      <c r="J271" s="55"/>
      <c r="K271" s="54"/>
      <c r="L271" s="54"/>
      <c r="N271" s="52"/>
    </row>
    <row r="272" spans="2:14" s="56" customFormat="1" ht="36" customHeight="1">
      <c r="B272" s="54"/>
      <c r="C272" s="54"/>
      <c r="D272" s="54"/>
      <c r="E272" s="55"/>
      <c r="F272" s="54"/>
      <c r="G272" s="54"/>
      <c r="H272" s="53"/>
      <c r="I272" s="55"/>
      <c r="J272" s="55"/>
      <c r="K272" s="54"/>
      <c r="L272" s="54"/>
      <c r="N272" s="52"/>
    </row>
    <row r="273" spans="2:14" s="56" customFormat="1" ht="36" customHeight="1">
      <c r="B273" s="54"/>
      <c r="C273" s="54"/>
      <c r="D273" s="54"/>
      <c r="E273" s="55"/>
      <c r="F273" s="54"/>
      <c r="G273" s="54"/>
      <c r="H273" s="53"/>
      <c r="I273" s="55"/>
      <c r="J273" s="55"/>
      <c r="K273" s="54"/>
      <c r="L273" s="54"/>
      <c r="N273" s="52"/>
    </row>
    <row r="274" spans="2:14" s="56" customFormat="1" ht="36" customHeight="1">
      <c r="B274" s="54"/>
      <c r="C274" s="54"/>
      <c r="D274" s="54"/>
      <c r="E274" s="55"/>
      <c r="F274" s="54"/>
      <c r="G274" s="54"/>
      <c r="H274" s="53"/>
      <c r="I274" s="55"/>
      <c r="J274" s="55"/>
      <c r="K274" s="54"/>
      <c r="L274" s="54"/>
      <c r="N274" s="52"/>
    </row>
    <row r="275" spans="2:14" s="56" customFormat="1" ht="36" customHeight="1">
      <c r="B275" s="54"/>
      <c r="C275" s="54"/>
      <c r="D275" s="54"/>
      <c r="E275" s="55"/>
      <c r="F275" s="54"/>
      <c r="G275" s="54"/>
      <c r="H275" s="53"/>
      <c r="I275" s="55"/>
      <c r="J275" s="55"/>
      <c r="K275" s="54"/>
      <c r="L275" s="54"/>
      <c r="N275" s="52"/>
    </row>
    <row r="276" spans="2:14" s="56" customFormat="1" ht="36" customHeight="1">
      <c r="B276" s="54"/>
      <c r="C276" s="54"/>
      <c r="D276" s="54"/>
      <c r="E276" s="55"/>
      <c r="F276" s="54"/>
      <c r="G276" s="54"/>
      <c r="H276" s="53"/>
      <c r="I276" s="55"/>
      <c r="J276" s="55"/>
      <c r="K276" s="54"/>
      <c r="L276" s="54"/>
      <c r="N276" s="52"/>
    </row>
    <row r="277" spans="2:14" s="56" customFormat="1" ht="36" customHeight="1">
      <c r="B277" s="54"/>
      <c r="C277" s="54"/>
      <c r="D277" s="54"/>
      <c r="E277" s="55"/>
      <c r="F277" s="54"/>
      <c r="G277" s="54"/>
      <c r="H277" s="53"/>
      <c r="I277" s="55"/>
      <c r="J277" s="55"/>
      <c r="K277" s="54"/>
      <c r="L277" s="54"/>
      <c r="N277" s="52"/>
    </row>
    <row r="278" spans="2:14" s="56" customFormat="1" ht="36" customHeight="1">
      <c r="B278" s="54"/>
      <c r="C278" s="54"/>
      <c r="D278" s="54"/>
      <c r="E278" s="55"/>
      <c r="F278" s="54"/>
      <c r="G278" s="54"/>
      <c r="H278" s="53"/>
      <c r="I278" s="55"/>
      <c r="J278" s="55"/>
      <c r="K278" s="54"/>
      <c r="L278" s="54"/>
      <c r="N278" s="52"/>
    </row>
    <row r="279" spans="2:14" s="56" customFormat="1" ht="36" customHeight="1">
      <c r="B279" s="54"/>
      <c r="C279" s="54"/>
      <c r="D279" s="54"/>
      <c r="E279" s="55"/>
      <c r="F279" s="54"/>
      <c r="G279" s="54"/>
      <c r="H279" s="53"/>
      <c r="I279" s="55"/>
      <c r="J279" s="55"/>
      <c r="K279" s="54"/>
      <c r="L279" s="54"/>
      <c r="N279" s="52"/>
    </row>
    <row r="280" spans="2:14" s="56" customFormat="1" ht="36" customHeight="1">
      <c r="B280" s="54"/>
      <c r="C280" s="54"/>
      <c r="D280" s="54"/>
      <c r="E280" s="55"/>
      <c r="F280" s="54"/>
      <c r="G280" s="54"/>
      <c r="H280" s="53"/>
      <c r="I280" s="55"/>
      <c r="J280" s="55"/>
      <c r="K280" s="54"/>
      <c r="L280" s="54"/>
      <c r="N280" s="52"/>
    </row>
    <row r="281" spans="2:14" s="56" customFormat="1" ht="36" customHeight="1">
      <c r="B281" s="54"/>
      <c r="C281" s="54"/>
      <c r="D281" s="54"/>
      <c r="E281" s="55"/>
      <c r="F281" s="54"/>
      <c r="G281" s="54"/>
      <c r="H281" s="53"/>
      <c r="I281" s="55"/>
      <c r="J281" s="55"/>
      <c r="K281" s="54"/>
      <c r="L281" s="54"/>
      <c r="N281" s="52"/>
    </row>
    <row r="282" spans="2:14" s="56" customFormat="1" ht="36" customHeight="1">
      <c r="B282" s="54"/>
      <c r="C282" s="54"/>
      <c r="D282" s="54"/>
      <c r="E282" s="55"/>
      <c r="F282" s="54"/>
      <c r="G282" s="54"/>
      <c r="H282" s="53"/>
      <c r="I282" s="55"/>
      <c r="J282" s="55"/>
      <c r="K282" s="54"/>
      <c r="L282" s="54"/>
      <c r="N282" s="52"/>
    </row>
    <row r="283" spans="2:14" s="56" customFormat="1" ht="36" customHeight="1">
      <c r="B283" s="54"/>
      <c r="C283" s="54"/>
      <c r="D283" s="54"/>
      <c r="E283" s="55"/>
      <c r="F283" s="54"/>
      <c r="G283" s="54"/>
      <c r="H283" s="53"/>
      <c r="I283" s="55"/>
      <c r="J283" s="55"/>
      <c r="K283" s="54"/>
      <c r="L283" s="54"/>
      <c r="N283" s="52"/>
    </row>
    <row r="284" spans="2:14" s="56" customFormat="1" ht="36" customHeight="1">
      <c r="B284" s="54"/>
      <c r="C284" s="54"/>
      <c r="D284" s="54"/>
      <c r="E284" s="55"/>
      <c r="F284" s="54"/>
      <c r="G284" s="54"/>
      <c r="H284" s="53"/>
      <c r="I284" s="55"/>
      <c r="J284" s="55"/>
      <c r="K284" s="54"/>
      <c r="L284" s="54"/>
      <c r="N284" s="52"/>
    </row>
    <row r="285" spans="2:14" s="56" customFormat="1" ht="36" customHeight="1">
      <c r="B285" s="54"/>
      <c r="C285" s="54"/>
      <c r="D285" s="54"/>
      <c r="E285" s="55"/>
      <c r="F285" s="54"/>
      <c r="G285" s="54"/>
      <c r="H285" s="53"/>
      <c r="I285" s="55"/>
      <c r="J285" s="55"/>
      <c r="K285" s="54"/>
      <c r="L285" s="54"/>
      <c r="N285" s="52"/>
    </row>
    <row r="286" spans="2:14" s="56" customFormat="1" ht="36" customHeight="1">
      <c r="B286" s="54"/>
      <c r="C286" s="54"/>
      <c r="D286" s="54"/>
      <c r="E286" s="55"/>
      <c r="F286" s="54"/>
      <c r="G286" s="54"/>
      <c r="H286" s="53"/>
      <c r="I286" s="55"/>
      <c r="J286" s="55"/>
      <c r="K286" s="54"/>
      <c r="L286" s="54"/>
      <c r="N286" s="52"/>
    </row>
    <row r="287" spans="2:14" s="56" customFormat="1" ht="36" customHeight="1">
      <c r="B287" s="54"/>
      <c r="C287" s="54"/>
      <c r="D287" s="54"/>
      <c r="E287" s="55"/>
      <c r="F287" s="54"/>
      <c r="G287" s="54"/>
      <c r="H287" s="53"/>
      <c r="I287" s="55"/>
      <c r="J287" s="55"/>
      <c r="K287" s="54"/>
      <c r="L287" s="54"/>
      <c r="N287" s="52"/>
    </row>
    <row r="288" spans="2:14" s="56" customFormat="1" ht="36" customHeight="1">
      <c r="B288" s="54"/>
      <c r="C288" s="54"/>
      <c r="D288" s="54"/>
      <c r="E288" s="55"/>
      <c r="F288" s="54"/>
      <c r="G288" s="54"/>
      <c r="H288" s="53"/>
      <c r="I288" s="55"/>
      <c r="J288" s="55"/>
      <c r="K288" s="54"/>
      <c r="L288" s="54"/>
      <c r="N288" s="52"/>
    </row>
    <row r="289" spans="2:14" s="56" customFormat="1" ht="36" customHeight="1">
      <c r="B289" s="54"/>
      <c r="C289" s="54"/>
      <c r="D289" s="54"/>
      <c r="E289" s="55"/>
      <c r="F289" s="54"/>
      <c r="G289" s="54"/>
      <c r="H289" s="53"/>
      <c r="I289" s="55"/>
      <c r="J289" s="55"/>
      <c r="K289" s="54"/>
      <c r="L289" s="54"/>
      <c r="N289" s="52"/>
    </row>
    <row r="290" spans="2:14" s="56" customFormat="1" ht="36" customHeight="1">
      <c r="B290" s="54"/>
      <c r="C290" s="54"/>
      <c r="D290" s="54"/>
      <c r="E290" s="55"/>
      <c r="F290" s="54"/>
      <c r="G290" s="54"/>
      <c r="H290" s="53"/>
      <c r="I290" s="55"/>
      <c r="J290" s="55"/>
      <c r="K290" s="54"/>
      <c r="L290" s="54"/>
      <c r="N290" s="52"/>
    </row>
    <row r="291" spans="2:14" s="56" customFormat="1" ht="36" customHeight="1">
      <c r="B291" s="54"/>
      <c r="C291" s="54"/>
      <c r="D291" s="54"/>
      <c r="E291" s="55"/>
      <c r="F291" s="54"/>
      <c r="G291" s="54"/>
      <c r="H291" s="53"/>
      <c r="I291" s="55"/>
      <c r="J291" s="55"/>
      <c r="K291" s="54"/>
      <c r="L291" s="54"/>
      <c r="N291" s="52"/>
    </row>
    <row r="292" spans="2:14" s="56" customFormat="1" ht="36" customHeight="1">
      <c r="B292" s="54"/>
      <c r="C292" s="54"/>
      <c r="D292" s="54"/>
      <c r="E292" s="55"/>
      <c r="F292" s="54"/>
      <c r="G292" s="54"/>
      <c r="H292" s="53"/>
      <c r="I292" s="55"/>
      <c r="J292" s="55"/>
      <c r="K292" s="54"/>
      <c r="L292" s="54"/>
      <c r="N292" s="52"/>
    </row>
    <row r="293" spans="2:14" s="56" customFormat="1" ht="36" customHeight="1">
      <c r="B293" s="54"/>
      <c r="C293" s="54"/>
      <c r="D293" s="54"/>
      <c r="E293" s="55"/>
      <c r="F293" s="54"/>
      <c r="G293" s="54"/>
      <c r="H293" s="53"/>
      <c r="I293" s="55"/>
      <c r="J293" s="55"/>
      <c r="K293" s="54"/>
      <c r="L293" s="54"/>
      <c r="N293" s="52"/>
    </row>
    <row r="294" spans="2:14" s="56" customFormat="1" ht="36" customHeight="1">
      <c r="B294" s="54"/>
      <c r="C294" s="54"/>
      <c r="D294" s="54"/>
      <c r="E294" s="55"/>
      <c r="F294" s="54"/>
      <c r="G294" s="54"/>
      <c r="H294" s="53"/>
      <c r="I294" s="55"/>
      <c r="J294" s="55"/>
      <c r="K294" s="54"/>
      <c r="L294" s="54"/>
      <c r="N294" s="52"/>
    </row>
    <row r="295" spans="2:14" s="56" customFormat="1" ht="36" customHeight="1">
      <c r="B295" s="54"/>
      <c r="C295" s="54"/>
      <c r="D295" s="54"/>
      <c r="E295" s="55"/>
      <c r="F295" s="54"/>
      <c r="G295" s="54"/>
      <c r="H295" s="53"/>
      <c r="I295" s="55"/>
      <c r="J295" s="55"/>
      <c r="K295" s="54"/>
      <c r="L295" s="54"/>
      <c r="N295" s="52"/>
    </row>
    <row r="296" spans="2:14" s="56" customFormat="1" ht="36" customHeight="1">
      <c r="B296" s="54"/>
      <c r="C296" s="54"/>
      <c r="D296" s="54"/>
      <c r="E296" s="55"/>
      <c r="F296" s="54"/>
      <c r="G296" s="54"/>
      <c r="H296" s="53"/>
      <c r="I296" s="55"/>
      <c r="J296" s="55"/>
      <c r="K296" s="54"/>
      <c r="L296" s="54"/>
      <c r="N296" s="52"/>
    </row>
    <row r="297" spans="2:14" s="56" customFormat="1" ht="36" customHeight="1">
      <c r="B297" s="54"/>
      <c r="C297" s="54"/>
      <c r="D297" s="54"/>
      <c r="E297" s="55"/>
      <c r="F297" s="54"/>
      <c r="G297" s="54"/>
      <c r="H297" s="53"/>
      <c r="I297" s="55"/>
      <c r="J297" s="55"/>
      <c r="K297" s="54"/>
      <c r="L297" s="54"/>
      <c r="N297" s="52"/>
    </row>
    <row r="298" spans="2:14" s="56" customFormat="1" ht="36" customHeight="1">
      <c r="B298" s="54"/>
      <c r="C298" s="54"/>
      <c r="D298" s="54"/>
      <c r="E298" s="55"/>
      <c r="F298" s="54"/>
      <c r="G298" s="54"/>
      <c r="H298" s="53"/>
      <c r="I298" s="55"/>
      <c r="J298" s="55"/>
      <c r="K298" s="54"/>
      <c r="L298" s="54"/>
      <c r="N298" s="52"/>
    </row>
    <row r="299" spans="2:14" s="56" customFormat="1" ht="36" customHeight="1">
      <c r="B299" s="54"/>
      <c r="C299" s="54"/>
      <c r="D299" s="54"/>
      <c r="E299" s="55"/>
      <c r="F299" s="54"/>
      <c r="G299" s="54"/>
      <c r="H299" s="53"/>
      <c r="I299" s="55"/>
      <c r="J299" s="55"/>
      <c r="K299" s="54"/>
      <c r="L299" s="54"/>
      <c r="N299" s="52"/>
    </row>
    <row r="300" spans="2:14" s="56" customFormat="1" ht="36" customHeight="1">
      <c r="B300" s="54"/>
      <c r="C300" s="54"/>
      <c r="D300" s="54"/>
      <c r="E300" s="55"/>
      <c r="F300" s="54"/>
      <c r="G300" s="54"/>
      <c r="H300" s="53"/>
      <c r="I300" s="55"/>
      <c r="J300" s="55"/>
      <c r="K300" s="54"/>
      <c r="L300" s="54"/>
      <c r="N300" s="52"/>
    </row>
    <row r="301" spans="2:14" s="56" customFormat="1" ht="36" customHeight="1">
      <c r="B301" s="54"/>
      <c r="C301" s="54"/>
      <c r="D301" s="54"/>
      <c r="E301" s="55"/>
      <c r="F301" s="54"/>
      <c r="G301" s="54"/>
      <c r="H301" s="53"/>
      <c r="I301" s="55"/>
      <c r="J301" s="55"/>
      <c r="K301" s="54"/>
      <c r="L301" s="54"/>
      <c r="N301" s="52"/>
    </row>
    <row r="302" spans="2:14" s="56" customFormat="1" ht="36" customHeight="1">
      <c r="B302" s="54"/>
      <c r="C302" s="54"/>
      <c r="D302" s="54"/>
      <c r="E302" s="55"/>
      <c r="F302" s="54"/>
      <c r="G302" s="54"/>
      <c r="H302" s="53"/>
      <c r="I302" s="55"/>
      <c r="J302" s="55"/>
      <c r="K302" s="54"/>
      <c r="L302" s="54"/>
      <c r="N302" s="52"/>
    </row>
    <row r="303" spans="2:14" s="56" customFormat="1" ht="36" customHeight="1">
      <c r="B303" s="54"/>
      <c r="C303" s="54"/>
      <c r="D303" s="54"/>
      <c r="E303" s="55"/>
      <c r="F303" s="54"/>
      <c r="G303" s="54"/>
      <c r="H303" s="53"/>
      <c r="I303" s="55"/>
      <c r="J303" s="55"/>
      <c r="K303" s="54"/>
      <c r="L303" s="54"/>
      <c r="N303" s="52"/>
    </row>
    <row r="304" spans="2:14" s="56" customFormat="1" ht="36" customHeight="1">
      <c r="B304" s="54"/>
      <c r="C304" s="54"/>
      <c r="D304" s="54"/>
      <c r="E304" s="55"/>
      <c r="F304" s="54"/>
      <c r="G304" s="54"/>
      <c r="H304" s="53"/>
      <c r="I304" s="55"/>
      <c r="J304" s="55"/>
      <c r="K304" s="54"/>
      <c r="L304" s="54"/>
      <c r="N304" s="52"/>
    </row>
    <row r="305" spans="2:14" s="56" customFormat="1" ht="36" customHeight="1">
      <c r="B305" s="54"/>
      <c r="C305" s="54"/>
      <c r="D305" s="54"/>
      <c r="E305" s="55"/>
      <c r="F305" s="54"/>
      <c r="G305" s="54"/>
      <c r="H305" s="53"/>
      <c r="I305" s="55"/>
      <c r="J305" s="55"/>
      <c r="K305" s="54"/>
      <c r="L305" s="54"/>
      <c r="N305" s="52"/>
    </row>
    <row r="306" spans="2:14" s="56" customFormat="1" ht="36" customHeight="1">
      <c r="B306" s="54"/>
      <c r="C306" s="54"/>
      <c r="D306" s="54"/>
      <c r="E306" s="55"/>
      <c r="F306" s="54"/>
      <c r="G306" s="54"/>
      <c r="H306" s="53"/>
      <c r="I306" s="55"/>
      <c r="J306" s="55"/>
      <c r="K306" s="54"/>
      <c r="L306" s="54"/>
      <c r="N306" s="52"/>
    </row>
    <row r="307" spans="2:14" s="56" customFormat="1" ht="36" customHeight="1">
      <c r="B307" s="54"/>
      <c r="C307" s="54"/>
      <c r="D307" s="54"/>
      <c r="E307" s="55"/>
      <c r="F307" s="54"/>
      <c r="G307" s="54"/>
      <c r="H307" s="53"/>
      <c r="I307" s="55"/>
      <c r="J307" s="55"/>
      <c r="K307" s="54"/>
      <c r="L307" s="54"/>
      <c r="N307" s="52"/>
    </row>
    <row r="308" spans="2:14" s="56" customFormat="1" ht="36" customHeight="1">
      <c r="B308" s="54"/>
      <c r="C308" s="54"/>
      <c r="D308" s="54"/>
      <c r="E308" s="55"/>
      <c r="F308" s="54"/>
      <c r="G308" s="54"/>
      <c r="H308" s="53"/>
      <c r="I308" s="55"/>
      <c r="J308" s="55"/>
      <c r="K308" s="54"/>
      <c r="L308" s="54"/>
      <c r="N308" s="52"/>
    </row>
    <row r="309" spans="2:14" s="56" customFormat="1" ht="36" customHeight="1">
      <c r="B309" s="54"/>
      <c r="C309" s="54"/>
      <c r="D309" s="54"/>
      <c r="E309" s="55"/>
      <c r="F309" s="54"/>
      <c r="G309" s="54"/>
      <c r="H309" s="53"/>
      <c r="I309" s="55"/>
      <c r="J309" s="55"/>
      <c r="K309" s="54"/>
      <c r="L309" s="54"/>
      <c r="N309" s="52"/>
    </row>
    <row r="310" spans="2:14" s="56" customFormat="1" ht="36" customHeight="1">
      <c r="B310" s="54"/>
      <c r="C310" s="54"/>
      <c r="D310" s="54"/>
      <c r="E310" s="55"/>
      <c r="F310" s="54"/>
      <c r="G310" s="54"/>
      <c r="H310" s="53"/>
      <c r="I310" s="55"/>
      <c r="J310" s="55"/>
      <c r="K310" s="54"/>
      <c r="L310" s="54"/>
      <c r="N310" s="52"/>
    </row>
    <row r="311" spans="2:14" s="56" customFormat="1" ht="36" customHeight="1">
      <c r="B311" s="54"/>
      <c r="C311" s="54"/>
      <c r="D311" s="54"/>
      <c r="E311" s="55"/>
      <c r="F311" s="54"/>
      <c r="G311" s="54"/>
      <c r="H311" s="53"/>
      <c r="I311" s="55"/>
      <c r="J311" s="55"/>
      <c r="K311" s="54"/>
      <c r="L311" s="54"/>
      <c r="N311" s="52"/>
    </row>
    <row r="312" spans="2:14" s="56" customFormat="1" ht="36" customHeight="1">
      <c r="B312" s="54"/>
      <c r="C312" s="54"/>
      <c r="D312" s="54"/>
      <c r="E312" s="55"/>
      <c r="F312" s="54"/>
      <c r="G312" s="54"/>
      <c r="H312" s="53"/>
      <c r="I312" s="55"/>
      <c r="J312" s="55"/>
      <c r="K312" s="54"/>
      <c r="L312" s="54"/>
      <c r="N312" s="52"/>
    </row>
    <row r="313" spans="2:14" s="56" customFormat="1" ht="36" customHeight="1">
      <c r="B313" s="54"/>
      <c r="C313" s="54"/>
      <c r="D313" s="54"/>
      <c r="E313" s="55"/>
      <c r="F313" s="54"/>
      <c r="G313" s="54"/>
      <c r="H313" s="53"/>
      <c r="I313" s="55"/>
      <c r="J313" s="55"/>
      <c r="K313" s="54"/>
      <c r="L313" s="54"/>
      <c r="N313" s="52"/>
    </row>
    <row r="314" spans="2:14" s="56" customFormat="1" ht="36" customHeight="1">
      <c r="B314" s="54"/>
      <c r="C314" s="54"/>
      <c r="D314" s="54"/>
      <c r="E314" s="55"/>
      <c r="F314" s="54"/>
      <c r="G314" s="54"/>
      <c r="H314" s="53"/>
      <c r="I314" s="55"/>
      <c r="J314" s="55"/>
      <c r="K314" s="54"/>
      <c r="L314" s="54"/>
      <c r="N314" s="52"/>
    </row>
    <row r="315" spans="2:14" s="56" customFormat="1" ht="36" customHeight="1">
      <c r="B315" s="54"/>
      <c r="C315" s="54"/>
      <c r="D315" s="54"/>
      <c r="E315" s="55"/>
      <c r="F315" s="54"/>
      <c r="G315" s="54"/>
      <c r="H315" s="53"/>
      <c r="I315" s="55"/>
      <c r="J315" s="55"/>
      <c r="K315" s="54"/>
      <c r="L315" s="54"/>
      <c r="N315" s="52"/>
    </row>
    <row r="316" spans="2:14" s="56" customFormat="1" ht="36" customHeight="1">
      <c r="B316" s="54"/>
      <c r="C316" s="54"/>
      <c r="D316" s="54"/>
      <c r="E316" s="55"/>
      <c r="F316" s="54"/>
      <c r="G316" s="54"/>
      <c r="H316" s="53"/>
      <c r="I316" s="55"/>
      <c r="J316" s="55"/>
      <c r="K316" s="54"/>
      <c r="L316" s="54"/>
      <c r="N316" s="52"/>
    </row>
    <row r="317" spans="2:14" s="56" customFormat="1" ht="36" customHeight="1">
      <c r="B317" s="54"/>
      <c r="C317" s="54"/>
      <c r="D317" s="54"/>
      <c r="E317" s="55"/>
      <c r="F317" s="54"/>
      <c r="G317" s="54"/>
      <c r="H317" s="53"/>
      <c r="I317" s="55"/>
      <c r="J317" s="55"/>
      <c r="K317" s="54"/>
      <c r="L317" s="54"/>
      <c r="N317" s="52"/>
    </row>
    <row r="318" spans="2:14" s="56" customFormat="1" ht="36" customHeight="1">
      <c r="B318" s="54"/>
      <c r="C318" s="54"/>
      <c r="D318" s="54"/>
      <c r="E318" s="55"/>
      <c r="F318" s="54"/>
      <c r="G318" s="54"/>
      <c r="H318" s="53"/>
      <c r="I318" s="55"/>
      <c r="J318" s="55"/>
      <c r="K318" s="54"/>
      <c r="L318" s="54"/>
      <c r="N318" s="52"/>
    </row>
    <row r="319" spans="2:14" s="56" customFormat="1" ht="36" customHeight="1">
      <c r="B319" s="54"/>
      <c r="C319" s="54"/>
      <c r="D319" s="54"/>
      <c r="E319" s="55"/>
      <c r="F319" s="54"/>
      <c r="G319" s="54"/>
      <c r="H319" s="53"/>
      <c r="I319" s="55"/>
      <c r="J319" s="55"/>
      <c r="K319" s="54"/>
      <c r="L319" s="54"/>
      <c r="N319" s="52"/>
    </row>
    <row r="320" spans="2:14" s="56" customFormat="1" ht="36" customHeight="1">
      <c r="B320" s="54"/>
      <c r="C320" s="54"/>
      <c r="D320" s="54"/>
      <c r="E320" s="55"/>
      <c r="F320" s="54"/>
      <c r="G320" s="54"/>
      <c r="H320" s="53"/>
      <c r="I320" s="55"/>
      <c r="J320" s="55"/>
      <c r="K320" s="54"/>
      <c r="L320" s="54"/>
      <c r="N320" s="52"/>
    </row>
    <row r="321" spans="2:14" s="56" customFormat="1" ht="36" customHeight="1">
      <c r="B321" s="54"/>
      <c r="C321" s="54"/>
      <c r="D321" s="54"/>
      <c r="E321" s="55"/>
      <c r="F321" s="54"/>
      <c r="G321" s="54"/>
      <c r="H321" s="53"/>
      <c r="I321" s="55"/>
      <c r="J321" s="55"/>
      <c r="K321" s="54"/>
      <c r="L321" s="54"/>
      <c r="N321" s="52"/>
    </row>
    <row r="322" spans="2:14" s="56" customFormat="1" ht="36" customHeight="1">
      <c r="B322" s="54"/>
      <c r="C322" s="54"/>
      <c r="D322" s="54"/>
      <c r="E322" s="55"/>
      <c r="F322" s="54"/>
      <c r="G322" s="54"/>
      <c r="H322" s="53"/>
      <c r="I322" s="55"/>
      <c r="J322" s="55"/>
      <c r="K322" s="54"/>
      <c r="L322" s="54"/>
      <c r="N322" s="52"/>
    </row>
    <row r="323" spans="2:14" s="56" customFormat="1" ht="36" customHeight="1">
      <c r="B323" s="54"/>
      <c r="C323" s="54"/>
      <c r="D323" s="54"/>
      <c r="E323" s="55"/>
      <c r="F323" s="54"/>
      <c r="G323" s="54"/>
      <c r="H323" s="53"/>
      <c r="I323" s="55"/>
      <c r="J323" s="55"/>
      <c r="K323" s="54"/>
      <c r="L323" s="54"/>
      <c r="N323" s="52"/>
    </row>
    <row r="324" spans="2:14" s="56" customFormat="1" ht="36" customHeight="1">
      <c r="B324" s="54"/>
      <c r="C324" s="54"/>
      <c r="D324" s="54"/>
      <c r="E324" s="55"/>
      <c r="F324" s="54"/>
      <c r="G324" s="54"/>
      <c r="H324" s="53"/>
      <c r="I324" s="55"/>
      <c r="J324" s="55"/>
      <c r="K324" s="54"/>
      <c r="L324" s="54"/>
      <c r="N324" s="52"/>
    </row>
    <row r="325" spans="2:14" s="56" customFormat="1" ht="36" customHeight="1">
      <c r="B325" s="54"/>
      <c r="C325" s="54"/>
      <c r="D325" s="54"/>
      <c r="E325" s="55"/>
      <c r="F325" s="54"/>
      <c r="G325" s="54"/>
      <c r="H325" s="53"/>
      <c r="I325" s="55"/>
      <c r="J325" s="55"/>
      <c r="K325" s="54"/>
      <c r="L325" s="54"/>
      <c r="N325" s="52"/>
    </row>
    <row r="326" spans="2:14" s="56" customFormat="1" ht="36" customHeight="1">
      <c r="B326" s="54"/>
      <c r="C326" s="54"/>
      <c r="D326" s="54"/>
      <c r="E326" s="55"/>
      <c r="F326" s="54"/>
      <c r="G326" s="54"/>
      <c r="H326" s="53"/>
      <c r="I326" s="55"/>
      <c r="J326" s="55"/>
      <c r="K326" s="54"/>
      <c r="L326" s="54"/>
      <c r="N326" s="52"/>
    </row>
    <row r="327" spans="2:14" s="56" customFormat="1" ht="36" customHeight="1">
      <c r="B327" s="54"/>
      <c r="C327" s="54"/>
      <c r="D327" s="54"/>
      <c r="E327" s="55"/>
      <c r="F327" s="54"/>
      <c r="G327" s="54"/>
      <c r="H327" s="53"/>
      <c r="I327" s="55"/>
      <c r="J327" s="55"/>
      <c r="K327" s="54"/>
      <c r="L327" s="54"/>
      <c r="N327" s="52"/>
    </row>
    <row r="328" spans="2:14" s="56" customFormat="1" ht="36" customHeight="1">
      <c r="B328" s="54"/>
      <c r="C328" s="54"/>
      <c r="D328" s="54"/>
      <c r="E328" s="55"/>
      <c r="F328" s="54"/>
      <c r="G328" s="54"/>
      <c r="H328" s="53"/>
      <c r="I328" s="55"/>
      <c r="J328" s="55"/>
      <c r="K328" s="54"/>
      <c r="L328" s="54"/>
      <c r="N328" s="52"/>
    </row>
    <row r="329" spans="2:14" s="56" customFormat="1" ht="36" customHeight="1">
      <c r="B329" s="54"/>
      <c r="C329" s="54"/>
      <c r="D329" s="54"/>
      <c r="E329" s="55"/>
      <c r="F329" s="54"/>
      <c r="G329" s="54"/>
      <c r="H329" s="53"/>
      <c r="I329" s="55"/>
      <c r="J329" s="55"/>
      <c r="K329" s="54"/>
      <c r="L329" s="54"/>
      <c r="N329" s="52"/>
    </row>
    <row r="330" spans="2:14" s="56" customFormat="1" ht="36" customHeight="1">
      <c r="B330" s="54"/>
      <c r="C330" s="54"/>
      <c r="D330" s="54"/>
      <c r="E330" s="55"/>
      <c r="F330" s="54"/>
      <c r="G330" s="54"/>
      <c r="H330" s="53"/>
      <c r="I330" s="55"/>
      <c r="J330" s="55"/>
      <c r="K330" s="54"/>
      <c r="L330" s="54"/>
      <c r="N330" s="52"/>
    </row>
    <row r="331" spans="2:14" s="56" customFormat="1" ht="36" customHeight="1">
      <c r="B331" s="54"/>
      <c r="C331" s="54"/>
      <c r="D331" s="54"/>
      <c r="E331" s="55"/>
      <c r="F331" s="54"/>
      <c r="G331" s="54"/>
      <c r="H331" s="53"/>
      <c r="I331" s="55"/>
      <c r="J331" s="55"/>
      <c r="K331" s="54"/>
      <c r="L331" s="54"/>
      <c r="N331" s="52"/>
    </row>
    <row r="332" spans="2:14" s="56" customFormat="1" ht="36" customHeight="1">
      <c r="B332" s="54"/>
      <c r="C332" s="54"/>
      <c r="D332" s="54"/>
      <c r="E332" s="55"/>
      <c r="F332" s="54"/>
      <c r="G332" s="54"/>
      <c r="H332" s="53"/>
      <c r="I332" s="55"/>
      <c r="J332" s="55"/>
      <c r="K332" s="54"/>
      <c r="L332" s="54"/>
      <c r="N332" s="52"/>
    </row>
    <row r="333" spans="2:14" s="56" customFormat="1" ht="36" customHeight="1">
      <c r="B333" s="54"/>
      <c r="C333" s="54"/>
      <c r="D333" s="54"/>
      <c r="E333" s="55"/>
      <c r="F333" s="54"/>
      <c r="G333" s="54"/>
      <c r="H333" s="53"/>
      <c r="I333" s="55"/>
      <c r="J333" s="55"/>
      <c r="K333" s="54"/>
      <c r="L333" s="54"/>
      <c r="N333" s="52"/>
    </row>
    <row r="334" spans="2:14" s="56" customFormat="1" ht="36" customHeight="1">
      <c r="B334" s="54"/>
      <c r="C334" s="54"/>
      <c r="D334" s="54"/>
      <c r="E334" s="55"/>
      <c r="F334" s="54"/>
      <c r="G334" s="54"/>
      <c r="H334" s="53"/>
      <c r="I334" s="55"/>
      <c r="J334" s="55"/>
      <c r="K334" s="54"/>
      <c r="L334" s="54"/>
      <c r="N334" s="52"/>
    </row>
    <row r="335" spans="2:14" s="56" customFormat="1" ht="36" customHeight="1">
      <c r="B335" s="54"/>
      <c r="C335" s="54"/>
      <c r="D335" s="54"/>
      <c r="E335" s="55"/>
      <c r="F335" s="54"/>
      <c r="G335" s="54"/>
      <c r="H335" s="53"/>
      <c r="I335" s="55"/>
      <c r="J335" s="55"/>
      <c r="K335" s="54"/>
      <c r="L335" s="54"/>
      <c r="N335" s="52"/>
    </row>
    <row r="336" spans="2:14" s="56" customFormat="1" ht="36" customHeight="1">
      <c r="B336" s="54"/>
      <c r="C336" s="54"/>
      <c r="D336" s="54"/>
      <c r="E336" s="55"/>
      <c r="F336" s="54"/>
      <c r="G336" s="54"/>
      <c r="H336" s="53"/>
      <c r="I336" s="55"/>
      <c r="J336" s="55"/>
      <c r="K336" s="54"/>
      <c r="L336" s="54"/>
      <c r="N336" s="52"/>
    </row>
    <row r="337" spans="2:14" s="56" customFormat="1" ht="36" customHeight="1">
      <c r="B337" s="54"/>
      <c r="C337" s="54"/>
      <c r="D337" s="54"/>
      <c r="E337" s="55"/>
      <c r="F337" s="54"/>
      <c r="G337" s="54"/>
      <c r="H337" s="53"/>
      <c r="I337" s="55"/>
      <c r="J337" s="55"/>
      <c r="K337" s="54"/>
      <c r="L337" s="54"/>
      <c r="N337" s="52"/>
    </row>
    <row r="338" spans="2:14" s="56" customFormat="1" ht="36" customHeight="1">
      <c r="B338" s="54"/>
      <c r="C338" s="54"/>
      <c r="D338" s="54"/>
      <c r="E338" s="55"/>
      <c r="F338" s="54"/>
      <c r="G338" s="54"/>
      <c r="H338" s="53"/>
      <c r="I338" s="55"/>
      <c r="J338" s="55"/>
      <c r="K338" s="54"/>
      <c r="L338" s="54"/>
      <c r="N338" s="52"/>
    </row>
    <row r="339" spans="2:14" s="56" customFormat="1" ht="36" customHeight="1">
      <c r="B339" s="54"/>
      <c r="C339" s="54"/>
      <c r="D339" s="54"/>
      <c r="E339" s="55"/>
      <c r="F339" s="54"/>
      <c r="G339" s="54"/>
      <c r="H339" s="53"/>
      <c r="I339" s="55"/>
      <c r="J339" s="55"/>
      <c r="K339" s="54"/>
      <c r="L339" s="54"/>
      <c r="N339" s="52"/>
    </row>
    <row r="340" spans="2:14" s="56" customFormat="1" ht="36" customHeight="1">
      <c r="B340" s="54"/>
      <c r="C340" s="54"/>
      <c r="D340" s="54"/>
      <c r="E340" s="55"/>
      <c r="F340" s="54"/>
      <c r="G340" s="54"/>
      <c r="H340" s="53"/>
      <c r="I340" s="55"/>
      <c r="J340" s="55"/>
      <c r="K340" s="54"/>
      <c r="L340" s="54"/>
      <c r="N340" s="52"/>
    </row>
    <row r="341" spans="2:14" s="56" customFormat="1" ht="36" customHeight="1">
      <c r="B341" s="54"/>
      <c r="C341" s="54"/>
      <c r="D341" s="54"/>
      <c r="E341" s="55"/>
      <c r="F341" s="54"/>
      <c r="G341" s="54"/>
      <c r="H341" s="53"/>
      <c r="I341" s="55"/>
      <c r="J341" s="55"/>
      <c r="K341" s="54"/>
      <c r="L341" s="54"/>
      <c r="N341" s="52"/>
    </row>
    <row r="342" spans="2:14" s="56" customFormat="1" ht="36" customHeight="1">
      <c r="B342" s="54"/>
      <c r="C342" s="54"/>
      <c r="D342" s="54"/>
      <c r="E342" s="55"/>
      <c r="F342" s="54"/>
      <c r="G342" s="54"/>
      <c r="H342" s="53"/>
      <c r="I342" s="55"/>
      <c r="J342" s="55"/>
      <c r="K342" s="54"/>
      <c r="L342" s="54"/>
      <c r="N342" s="52"/>
    </row>
    <row r="343" spans="2:14" s="56" customFormat="1" ht="36" customHeight="1">
      <c r="B343" s="54"/>
      <c r="C343" s="54"/>
      <c r="D343" s="54"/>
      <c r="E343" s="55"/>
      <c r="F343" s="54"/>
      <c r="G343" s="54"/>
      <c r="H343" s="53"/>
      <c r="I343" s="55"/>
      <c r="J343" s="55"/>
      <c r="K343" s="54"/>
      <c r="L343" s="54"/>
      <c r="N343" s="52"/>
    </row>
    <row r="344" spans="2:14" s="56" customFormat="1" ht="36" customHeight="1">
      <c r="B344" s="54"/>
      <c r="C344" s="54"/>
      <c r="D344" s="54"/>
      <c r="E344" s="55"/>
      <c r="F344" s="54"/>
      <c r="G344" s="54"/>
      <c r="H344" s="53"/>
      <c r="I344" s="55"/>
      <c r="J344" s="55"/>
      <c r="K344" s="54"/>
      <c r="L344" s="54"/>
      <c r="N344" s="52"/>
    </row>
    <row r="345" spans="2:14" s="56" customFormat="1" ht="36" customHeight="1">
      <c r="B345" s="54"/>
      <c r="C345" s="54"/>
      <c r="D345" s="54"/>
      <c r="E345" s="55"/>
      <c r="F345" s="54"/>
      <c r="G345" s="54"/>
      <c r="H345" s="53"/>
      <c r="I345" s="55"/>
      <c r="J345" s="55"/>
      <c r="K345" s="54"/>
      <c r="L345" s="54"/>
      <c r="N345" s="52"/>
    </row>
    <row r="346" spans="2:14" s="56" customFormat="1" ht="36" customHeight="1">
      <c r="B346" s="54"/>
      <c r="C346" s="54"/>
      <c r="D346" s="54"/>
      <c r="E346" s="55"/>
      <c r="F346" s="54"/>
      <c r="G346" s="54"/>
      <c r="H346" s="53"/>
      <c r="I346" s="55"/>
      <c r="J346" s="55"/>
      <c r="K346" s="54"/>
      <c r="L346" s="54"/>
      <c r="N346" s="52"/>
    </row>
    <row r="347" spans="2:14" s="56" customFormat="1" ht="36" customHeight="1">
      <c r="B347" s="54"/>
      <c r="C347" s="54"/>
      <c r="D347" s="54"/>
      <c r="E347" s="55"/>
      <c r="F347" s="54"/>
      <c r="G347" s="54"/>
      <c r="H347" s="53"/>
      <c r="I347" s="55"/>
      <c r="J347" s="55"/>
      <c r="K347" s="54"/>
      <c r="L347" s="54"/>
      <c r="N347" s="52"/>
    </row>
    <row r="348" spans="2:14" s="56" customFormat="1" ht="36" customHeight="1">
      <c r="B348" s="54"/>
      <c r="C348" s="54"/>
      <c r="D348" s="54"/>
      <c r="E348" s="55"/>
      <c r="F348" s="54"/>
      <c r="G348" s="54"/>
      <c r="H348" s="53"/>
      <c r="I348" s="55"/>
      <c r="J348" s="55"/>
      <c r="K348" s="54"/>
      <c r="L348" s="54"/>
      <c r="N348" s="52"/>
    </row>
    <row r="349" spans="2:14" s="56" customFormat="1" ht="36" customHeight="1">
      <c r="B349" s="54"/>
      <c r="C349" s="54"/>
      <c r="D349" s="54"/>
      <c r="E349" s="55"/>
      <c r="F349" s="54"/>
      <c r="G349" s="54"/>
      <c r="H349" s="53"/>
      <c r="I349" s="55"/>
      <c r="J349" s="55"/>
      <c r="K349" s="54"/>
      <c r="L349" s="54"/>
      <c r="N349" s="52"/>
    </row>
    <row r="350" spans="2:14" s="56" customFormat="1" ht="36" customHeight="1">
      <c r="B350" s="54"/>
      <c r="C350" s="54"/>
      <c r="D350" s="54"/>
      <c r="E350" s="55"/>
      <c r="F350" s="54"/>
      <c r="G350" s="54"/>
      <c r="H350" s="53"/>
      <c r="I350" s="55"/>
      <c r="J350" s="55"/>
      <c r="K350" s="54"/>
      <c r="L350" s="54"/>
      <c r="N350" s="52"/>
    </row>
    <row r="351" spans="2:14" s="56" customFormat="1" ht="36" customHeight="1">
      <c r="B351" s="54"/>
      <c r="C351" s="54"/>
      <c r="D351" s="54"/>
      <c r="E351" s="55"/>
      <c r="F351" s="54"/>
      <c r="G351" s="54"/>
      <c r="H351" s="53"/>
      <c r="I351" s="55"/>
      <c r="J351" s="55"/>
      <c r="K351" s="54"/>
      <c r="L351" s="54"/>
      <c r="N351" s="52"/>
    </row>
    <row r="352" spans="2:14" s="56" customFormat="1" ht="36" customHeight="1">
      <c r="B352" s="54"/>
      <c r="C352" s="54"/>
      <c r="D352" s="54"/>
      <c r="E352" s="55"/>
      <c r="F352" s="54"/>
      <c r="G352" s="54"/>
      <c r="H352" s="53"/>
      <c r="I352" s="55"/>
      <c r="J352" s="55"/>
      <c r="K352" s="54"/>
      <c r="L352" s="54"/>
      <c r="N352" s="52"/>
    </row>
    <row r="353" spans="2:14" s="56" customFormat="1" ht="36" customHeight="1">
      <c r="B353" s="54"/>
      <c r="C353" s="54"/>
      <c r="D353" s="54"/>
      <c r="E353" s="55"/>
      <c r="F353" s="54"/>
      <c r="G353" s="54"/>
      <c r="H353" s="53"/>
      <c r="I353" s="55"/>
      <c r="J353" s="55"/>
      <c r="K353" s="54"/>
      <c r="L353" s="54"/>
      <c r="N353" s="52"/>
    </row>
    <row r="354" spans="2:14" s="56" customFormat="1" ht="36" customHeight="1">
      <c r="B354" s="54"/>
      <c r="C354" s="54"/>
      <c r="D354" s="54"/>
      <c r="E354" s="55"/>
      <c r="F354" s="54"/>
      <c r="G354" s="54"/>
      <c r="H354" s="53"/>
      <c r="I354" s="55"/>
      <c r="J354" s="55"/>
      <c r="K354" s="54"/>
      <c r="L354" s="54"/>
      <c r="N354" s="52"/>
    </row>
    <row r="355" spans="2:14" s="56" customFormat="1" ht="36" customHeight="1">
      <c r="B355" s="54"/>
      <c r="C355" s="54"/>
      <c r="D355" s="54"/>
      <c r="E355" s="55"/>
      <c r="F355" s="54"/>
      <c r="G355" s="54"/>
      <c r="H355" s="53"/>
      <c r="I355" s="55"/>
      <c r="J355" s="55"/>
      <c r="K355" s="54"/>
      <c r="L355" s="54"/>
      <c r="N355" s="52"/>
    </row>
    <row r="356" spans="2:14" s="56" customFormat="1" ht="36" customHeight="1">
      <c r="B356" s="54"/>
      <c r="C356" s="54"/>
      <c r="D356" s="54"/>
      <c r="E356" s="55"/>
      <c r="F356" s="54"/>
      <c r="G356" s="54"/>
      <c r="H356" s="53"/>
      <c r="I356" s="55"/>
      <c r="J356" s="55"/>
      <c r="K356" s="54"/>
      <c r="L356" s="54"/>
      <c r="N356" s="52"/>
    </row>
    <row r="357" spans="2:14" s="56" customFormat="1" ht="36" customHeight="1">
      <c r="B357" s="54"/>
      <c r="C357" s="54"/>
      <c r="D357" s="54"/>
      <c r="E357" s="55"/>
      <c r="F357" s="54"/>
      <c r="G357" s="54"/>
      <c r="H357" s="53"/>
      <c r="I357" s="55"/>
      <c r="J357" s="55"/>
      <c r="K357" s="54"/>
      <c r="L357" s="54"/>
      <c r="N357" s="52"/>
    </row>
    <row r="358" spans="2:14" s="56" customFormat="1" ht="36" customHeight="1">
      <c r="B358" s="54"/>
      <c r="C358" s="54"/>
      <c r="D358" s="54"/>
      <c r="E358" s="55"/>
      <c r="F358" s="54"/>
      <c r="G358" s="54"/>
      <c r="H358" s="53"/>
      <c r="I358" s="55"/>
      <c r="J358" s="55"/>
      <c r="K358" s="54"/>
      <c r="L358" s="54"/>
      <c r="N358" s="52"/>
    </row>
    <row r="359" spans="2:14" s="56" customFormat="1" ht="36" customHeight="1">
      <c r="B359" s="54"/>
      <c r="C359" s="54"/>
      <c r="D359" s="54"/>
      <c r="E359" s="55"/>
      <c r="F359" s="54"/>
      <c r="G359" s="54"/>
      <c r="H359" s="53"/>
      <c r="I359" s="55"/>
      <c r="J359" s="55"/>
      <c r="K359" s="54"/>
      <c r="L359" s="54"/>
      <c r="N359" s="52"/>
    </row>
    <row r="360" spans="2:14" s="56" customFormat="1" ht="36" customHeight="1">
      <c r="B360" s="54"/>
      <c r="C360" s="54"/>
      <c r="D360" s="54"/>
      <c r="E360" s="55"/>
      <c r="F360" s="54"/>
      <c r="G360" s="54"/>
      <c r="H360" s="53"/>
      <c r="I360" s="55"/>
      <c r="J360" s="55"/>
      <c r="K360" s="54"/>
      <c r="L360" s="54"/>
      <c r="N360" s="52"/>
    </row>
    <row r="361" spans="2:14" s="56" customFormat="1" ht="36" customHeight="1">
      <c r="B361" s="54"/>
      <c r="C361" s="54"/>
      <c r="D361" s="54"/>
      <c r="E361" s="55"/>
      <c r="F361" s="54"/>
      <c r="G361" s="54"/>
      <c r="H361" s="53"/>
      <c r="I361" s="55"/>
      <c r="J361" s="55"/>
      <c r="K361" s="54"/>
      <c r="L361" s="54"/>
      <c r="N361" s="52"/>
    </row>
    <row r="362" spans="2:14" s="56" customFormat="1" ht="36" customHeight="1">
      <c r="B362" s="54"/>
      <c r="C362" s="54"/>
      <c r="D362" s="54"/>
      <c r="E362" s="55"/>
      <c r="F362" s="54"/>
      <c r="G362" s="54"/>
      <c r="H362" s="53"/>
      <c r="I362" s="55"/>
      <c r="J362" s="55"/>
      <c r="K362" s="54"/>
      <c r="L362" s="54"/>
      <c r="N362" s="52"/>
    </row>
    <row r="363" spans="2:14" s="56" customFormat="1" ht="36" customHeight="1">
      <c r="B363" s="54"/>
      <c r="C363" s="54"/>
      <c r="D363" s="54"/>
      <c r="E363" s="55"/>
      <c r="F363" s="54"/>
      <c r="G363" s="54"/>
      <c r="H363" s="53"/>
      <c r="I363" s="55"/>
      <c r="J363" s="55"/>
      <c r="K363" s="54"/>
      <c r="L363" s="54"/>
      <c r="N363" s="52"/>
    </row>
    <row r="364" spans="2:14" s="56" customFormat="1" ht="36" customHeight="1">
      <c r="B364" s="54"/>
      <c r="C364" s="54"/>
      <c r="D364" s="54"/>
      <c r="E364" s="55"/>
      <c r="F364" s="54"/>
      <c r="G364" s="54"/>
      <c r="H364" s="53"/>
      <c r="I364" s="55"/>
      <c r="J364" s="55"/>
      <c r="K364" s="54"/>
      <c r="L364" s="54"/>
      <c r="N364" s="52"/>
    </row>
    <row r="365" spans="2:14" s="56" customFormat="1" ht="36" customHeight="1">
      <c r="B365" s="54"/>
      <c r="C365" s="54"/>
      <c r="D365" s="54"/>
      <c r="E365" s="55"/>
      <c r="F365" s="54"/>
      <c r="G365" s="54"/>
      <c r="H365" s="53"/>
      <c r="I365" s="55"/>
      <c r="J365" s="55"/>
      <c r="K365" s="54"/>
      <c r="L365" s="54"/>
      <c r="N365" s="52"/>
    </row>
    <row r="366" spans="2:14" s="56" customFormat="1" ht="36" customHeight="1">
      <c r="B366" s="54"/>
      <c r="C366" s="54"/>
      <c r="D366" s="54"/>
      <c r="E366" s="55"/>
      <c r="F366" s="54"/>
      <c r="G366" s="54"/>
      <c r="H366" s="53"/>
      <c r="I366" s="55"/>
      <c r="J366" s="55"/>
      <c r="K366" s="54"/>
      <c r="L366" s="54"/>
      <c r="N366" s="52"/>
    </row>
    <row r="367" spans="2:14" s="56" customFormat="1" ht="36" customHeight="1">
      <c r="B367" s="54"/>
      <c r="C367" s="54"/>
      <c r="D367" s="54"/>
      <c r="E367" s="55"/>
      <c r="F367" s="54"/>
      <c r="G367" s="54"/>
      <c r="H367" s="53"/>
      <c r="I367" s="55"/>
      <c r="J367" s="55"/>
      <c r="K367" s="54"/>
      <c r="L367" s="54"/>
      <c r="N367" s="52"/>
    </row>
    <row r="368" spans="2:14" s="56" customFormat="1" ht="36" customHeight="1">
      <c r="B368" s="54"/>
      <c r="C368" s="54"/>
      <c r="D368" s="54"/>
      <c r="E368" s="55"/>
      <c r="F368" s="54"/>
      <c r="G368" s="54"/>
      <c r="H368" s="53"/>
      <c r="I368" s="55"/>
      <c r="J368" s="55"/>
      <c r="K368" s="54"/>
      <c r="L368" s="54"/>
      <c r="N368" s="52"/>
    </row>
    <row r="369" spans="2:14" s="56" customFormat="1" ht="36" customHeight="1">
      <c r="B369" s="54"/>
      <c r="C369" s="54"/>
      <c r="D369" s="54"/>
      <c r="E369" s="55"/>
      <c r="F369" s="54"/>
      <c r="G369" s="54"/>
      <c r="H369" s="53"/>
      <c r="I369" s="55"/>
      <c r="J369" s="55"/>
      <c r="K369" s="54"/>
      <c r="L369" s="54"/>
      <c r="N369" s="52"/>
    </row>
    <row r="370" spans="2:14" s="56" customFormat="1" ht="36" customHeight="1">
      <c r="B370" s="54"/>
      <c r="C370" s="54"/>
      <c r="D370" s="54"/>
      <c r="E370" s="55"/>
      <c r="F370" s="54"/>
      <c r="G370" s="54"/>
      <c r="H370" s="53"/>
      <c r="I370" s="55"/>
      <c r="J370" s="55"/>
      <c r="K370" s="54"/>
      <c r="L370" s="54"/>
      <c r="N370" s="52"/>
    </row>
    <row r="371" spans="2:14" s="56" customFormat="1" ht="36" customHeight="1">
      <c r="B371" s="54"/>
      <c r="C371" s="54"/>
      <c r="D371" s="54"/>
      <c r="E371" s="55"/>
      <c r="F371" s="54"/>
      <c r="G371" s="54"/>
      <c r="H371" s="53"/>
      <c r="I371" s="55"/>
      <c r="J371" s="55"/>
      <c r="K371" s="54"/>
      <c r="L371" s="54"/>
      <c r="N371" s="52"/>
    </row>
    <row r="372" spans="2:14" s="56" customFormat="1" ht="36" customHeight="1">
      <c r="B372" s="54"/>
      <c r="C372" s="54"/>
      <c r="D372" s="54"/>
      <c r="E372" s="55"/>
      <c r="F372" s="54"/>
      <c r="G372" s="54"/>
      <c r="H372" s="53"/>
      <c r="I372" s="55"/>
      <c r="J372" s="55"/>
      <c r="K372" s="54"/>
      <c r="L372" s="54"/>
      <c r="N372" s="52"/>
    </row>
    <row r="373" spans="2:14" s="56" customFormat="1" ht="36" customHeight="1">
      <c r="B373" s="54"/>
      <c r="C373" s="54"/>
      <c r="D373" s="54"/>
      <c r="E373" s="55"/>
      <c r="F373" s="54"/>
      <c r="G373" s="54"/>
      <c r="H373" s="53"/>
      <c r="I373" s="55"/>
      <c r="J373" s="55"/>
      <c r="K373" s="54"/>
      <c r="L373" s="54"/>
      <c r="N373" s="52"/>
    </row>
    <row r="374" spans="2:14" s="56" customFormat="1" ht="36" customHeight="1">
      <c r="B374" s="54"/>
      <c r="C374" s="54"/>
      <c r="D374" s="54"/>
      <c r="E374" s="55"/>
      <c r="F374" s="54"/>
      <c r="G374" s="54"/>
      <c r="H374" s="53"/>
      <c r="I374" s="55"/>
      <c r="J374" s="55"/>
      <c r="K374" s="54"/>
      <c r="L374" s="54"/>
      <c r="N374" s="52"/>
    </row>
    <row r="375" spans="2:14" s="56" customFormat="1" ht="36" customHeight="1">
      <c r="B375" s="54"/>
      <c r="C375" s="54"/>
      <c r="D375" s="54"/>
      <c r="E375" s="55"/>
      <c r="F375" s="54"/>
      <c r="G375" s="54"/>
      <c r="H375" s="53"/>
      <c r="I375" s="55"/>
      <c r="J375" s="55"/>
      <c r="K375" s="54"/>
      <c r="L375" s="54"/>
      <c r="N375" s="52"/>
    </row>
    <row r="376" spans="2:14" s="56" customFormat="1" ht="36" customHeight="1">
      <c r="B376" s="54"/>
      <c r="C376" s="54"/>
      <c r="D376" s="54"/>
      <c r="E376" s="55"/>
      <c r="F376" s="54"/>
      <c r="G376" s="54"/>
      <c r="H376" s="53"/>
      <c r="I376" s="55"/>
      <c r="J376" s="55"/>
      <c r="K376" s="54"/>
      <c r="L376" s="54"/>
      <c r="N376" s="52"/>
    </row>
    <row r="377" spans="2:14" s="56" customFormat="1" ht="36" customHeight="1">
      <c r="B377" s="54"/>
      <c r="C377" s="54"/>
      <c r="D377" s="54"/>
      <c r="E377" s="55"/>
      <c r="F377" s="54"/>
      <c r="G377" s="54"/>
      <c r="H377" s="53"/>
      <c r="I377" s="55"/>
      <c r="J377" s="55"/>
      <c r="K377" s="54"/>
      <c r="L377" s="54"/>
      <c r="N377" s="52"/>
    </row>
    <row r="378" spans="2:14" s="56" customFormat="1" ht="36" customHeight="1">
      <c r="B378" s="54"/>
      <c r="C378" s="54"/>
      <c r="D378" s="54"/>
      <c r="E378" s="55"/>
      <c r="F378" s="54"/>
      <c r="G378" s="54"/>
      <c r="H378" s="53"/>
      <c r="I378" s="55"/>
      <c r="J378" s="55"/>
      <c r="K378" s="54"/>
      <c r="L378" s="54"/>
      <c r="N378" s="52"/>
    </row>
    <row r="379" spans="2:14" s="56" customFormat="1" ht="36" customHeight="1">
      <c r="B379" s="54"/>
      <c r="C379" s="54"/>
      <c r="D379" s="54"/>
      <c r="E379" s="55"/>
      <c r="F379" s="54"/>
      <c r="G379" s="54"/>
      <c r="H379" s="53"/>
      <c r="I379" s="55"/>
      <c r="J379" s="55"/>
      <c r="K379" s="54"/>
      <c r="L379" s="54"/>
      <c r="N379" s="52"/>
    </row>
    <row r="380" spans="2:14" s="56" customFormat="1" ht="36" customHeight="1">
      <c r="B380" s="54"/>
      <c r="C380" s="54"/>
      <c r="D380" s="54"/>
      <c r="E380" s="55"/>
      <c r="F380" s="54"/>
      <c r="G380" s="54"/>
      <c r="H380" s="53"/>
      <c r="I380" s="55"/>
      <c r="J380" s="55"/>
      <c r="K380" s="54"/>
      <c r="L380" s="54"/>
      <c r="N380" s="52"/>
    </row>
    <row r="381" spans="2:14" s="56" customFormat="1" ht="36" customHeight="1">
      <c r="B381" s="54"/>
      <c r="C381" s="54"/>
      <c r="D381" s="54"/>
      <c r="E381" s="55"/>
      <c r="F381" s="54"/>
      <c r="G381" s="54"/>
      <c r="H381" s="53"/>
      <c r="I381" s="55"/>
      <c r="J381" s="55"/>
      <c r="K381" s="54"/>
      <c r="L381" s="54"/>
      <c r="N381" s="52"/>
    </row>
    <row r="382" spans="2:14" s="56" customFormat="1" ht="36" customHeight="1">
      <c r="B382" s="54"/>
      <c r="C382" s="54"/>
      <c r="D382" s="54"/>
      <c r="E382" s="55"/>
      <c r="F382" s="54"/>
      <c r="G382" s="54"/>
      <c r="H382" s="53"/>
      <c r="I382" s="55"/>
      <c r="J382" s="55"/>
      <c r="K382" s="54"/>
      <c r="L382" s="54"/>
      <c r="N382" s="52"/>
    </row>
    <row r="383" spans="2:14" s="56" customFormat="1" ht="36" customHeight="1">
      <c r="B383" s="54"/>
      <c r="C383" s="54"/>
      <c r="D383" s="54"/>
      <c r="E383" s="55"/>
      <c r="F383" s="54"/>
      <c r="G383" s="54"/>
      <c r="H383" s="53"/>
      <c r="I383" s="55"/>
      <c r="J383" s="55"/>
      <c r="K383" s="54"/>
      <c r="L383" s="54"/>
      <c r="N383" s="52"/>
    </row>
    <row r="384" spans="2:14" s="56" customFormat="1" ht="36" customHeight="1">
      <c r="B384" s="54"/>
      <c r="C384" s="54"/>
      <c r="D384" s="54"/>
      <c r="E384" s="55"/>
      <c r="F384" s="54"/>
      <c r="G384" s="54"/>
      <c r="H384" s="53"/>
      <c r="I384" s="55"/>
      <c r="J384" s="55"/>
      <c r="K384" s="54"/>
      <c r="L384" s="54"/>
      <c r="N384" s="52"/>
    </row>
    <row r="385" spans="2:14" s="56" customFormat="1" ht="36" customHeight="1">
      <c r="B385" s="54"/>
      <c r="C385" s="54"/>
      <c r="D385" s="54"/>
      <c r="E385" s="55"/>
      <c r="F385" s="54"/>
      <c r="G385" s="54"/>
      <c r="H385" s="53"/>
      <c r="I385" s="55"/>
      <c r="J385" s="55"/>
      <c r="K385" s="54"/>
      <c r="L385" s="54"/>
      <c r="N385" s="52"/>
    </row>
    <row r="386" spans="2:14" s="56" customFormat="1" ht="36" customHeight="1">
      <c r="B386" s="54"/>
      <c r="C386" s="54"/>
      <c r="D386" s="54"/>
      <c r="E386" s="55"/>
      <c r="F386" s="54"/>
      <c r="G386" s="54"/>
      <c r="H386" s="53"/>
      <c r="I386" s="55"/>
      <c r="J386" s="55"/>
      <c r="K386" s="54"/>
      <c r="L386" s="54"/>
      <c r="N386" s="52"/>
    </row>
    <row r="387" spans="2:14" s="56" customFormat="1" ht="36" customHeight="1">
      <c r="B387" s="54"/>
      <c r="C387" s="54"/>
      <c r="D387" s="54"/>
      <c r="E387" s="55"/>
      <c r="F387" s="54"/>
      <c r="G387" s="54"/>
      <c r="H387" s="53"/>
      <c r="I387" s="55"/>
      <c r="J387" s="55"/>
      <c r="K387" s="54"/>
      <c r="L387" s="54"/>
      <c r="N387" s="52"/>
    </row>
    <row r="388" spans="2:14" s="56" customFormat="1" ht="36" customHeight="1">
      <c r="B388" s="54"/>
      <c r="C388" s="54"/>
      <c r="D388" s="54"/>
      <c r="E388" s="55"/>
      <c r="F388" s="54"/>
      <c r="G388" s="54"/>
      <c r="H388" s="53"/>
      <c r="I388" s="55"/>
      <c r="J388" s="55"/>
      <c r="K388" s="54"/>
      <c r="L388" s="54"/>
      <c r="N388" s="52"/>
    </row>
    <row r="389" spans="2:14" s="56" customFormat="1" ht="36" customHeight="1">
      <c r="B389" s="54"/>
      <c r="C389" s="54"/>
      <c r="D389" s="54"/>
      <c r="E389" s="55"/>
      <c r="F389" s="54"/>
      <c r="G389" s="54"/>
      <c r="H389" s="53"/>
      <c r="I389" s="55"/>
      <c r="J389" s="55"/>
      <c r="K389" s="54"/>
      <c r="L389" s="54"/>
      <c r="N389" s="52"/>
    </row>
    <row r="390" spans="2:14" s="56" customFormat="1" ht="36" customHeight="1">
      <c r="B390" s="54"/>
      <c r="C390" s="54"/>
      <c r="D390" s="54"/>
      <c r="E390" s="55"/>
      <c r="F390" s="54"/>
      <c r="G390" s="54"/>
      <c r="H390" s="53"/>
      <c r="I390" s="55"/>
      <c r="J390" s="55"/>
      <c r="K390" s="54"/>
      <c r="L390" s="54"/>
      <c r="N390" s="52"/>
    </row>
    <row r="391" spans="2:14" s="56" customFormat="1" ht="36" customHeight="1">
      <c r="B391" s="54"/>
      <c r="C391" s="54"/>
      <c r="D391" s="54"/>
      <c r="E391" s="55"/>
      <c r="F391" s="54"/>
      <c r="G391" s="54"/>
      <c r="H391" s="53"/>
      <c r="I391" s="55"/>
      <c r="J391" s="55"/>
      <c r="K391" s="54"/>
      <c r="L391" s="54"/>
      <c r="N391" s="52"/>
    </row>
    <row r="392" spans="2:14" s="56" customFormat="1" ht="36" customHeight="1">
      <c r="B392" s="54"/>
      <c r="C392" s="54"/>
      <c r="D392" s="54"/>
      <c r="E392" s="55"/>
      <c r="F392" s="54"/>
      <c r="G392" s="54"/>
      <c r="H392" s="53"/>
      <c r="I392" s="55"/>
      <c r="J392" s="55"/>
      <c r="K392" s="54"/>
      <c r="L392" s="54"/>
      <c r="N392" s="52"/>
    </row>
    <row r="393" spans="2:14" s="56" customFormat="1" ht="36" customHeight="1">
      <c r="B393" s="54"/>
      <c r="C393" s="54"/>
      <c r="D393" s="54"/>
      <c r="E393" s="55"/>
      <c r="F393" s="54"/>
      <c r="G393" s="54"/>
      <c r="H393" s="53"/>
      <c r="I393" s="55"/>
      <c r="J393" s="55"/>
      <c r="K393" s="54"/>
      <c r="L393" s="54"/>
      <c r="N393" s="52"/>
    </row>
    <row r="394" spans="2:14" s="56" customFormat="1" ht="36" customHeight="1">
      <c r="B394" s="54"/>
      <c r="C394" s="54"/>
      <c r="D394" s="54"/>
      <c r="E394" s="55"/>
      <c r="F394" s="54"/>
      <c r="G394" s="54"/>
      <c r="H394" s="53"/>
      <c r="I394" s="55"/>
      <c r="J394" s="55"/>
      <c r="K394" s="54"/>
      <c r="L394" s="54"/>
      <c r="N394" s="52"/>
    </row>
    <row r="395" spans="2:14" s="56" customFormat="1" ht="36" customHeight="1">
      <c r="B395" s="54"/>
      <c r="C395" s="54"/>
      <c r="D395" s="54"/>
      <c r="E395" s="55"/>
      <c r="F395" s="54"/>
      <c r="G395" s="54"/>
      <c r="H395" s="53"/>
      <c r="I395" s="55"/>
      <c r="J395" s="55"/>
      <c r="K395" s="54"/>
      <c r="L395" s="54"/>
      <c r="N395" s="52"/>
    </row>
    <row r="396" spans="2:14" s="56" customFormat="1" ht="36" customHeight="1">
      <c r="B396" s="54"/>
      <c r="C396" s="54"/>
      <c r="D396" s="54"/>
      <c r="E396" s="55"/>
      <c r="F396" s="54"/>
      <c r="G396" s="54"/>
      <c r="H396" s="53"/>
      <c r="I396" s="55"/>
      <c r="J396" s="55"/>
      <c r="K396" s="54"/>
      <c r="L396" s="54"/>
      <c r="N396" s="52"/>
    </row>
    <row r="397" spans="2:14" s="56" customFormat="1" ht="36" customHeight="1">
      <c r="B397" s="54"/>
      <c r="C397" s="54"/>
      <c r="D397" s="54"/>
      <c r="E397" s="55"/>
      <c r="F397" s="54"/>
      <c r="G397" s="54"/>
      <c r="H397" s="53"/>
      <c r="I397" s="55"/>
      <c r="J397" s="55"/>
      <c r="K397" s="54"/>
      <c r="L397" s="54"/>
      <c r="N397" s="52"/>
    </row>
    <row r="398" spans="2:14" s="56" customFormat="1" ht="36" customHeight="1">
      <c r="B398" s="54"/>
      <c r="C398" s="54"/>
      <c r="D398" s="54"/>
      <c r="E398" s="55"/>
      <c r="F398" s="54"/>
      <c r="G398" s="54"/>
      <c r="H398" s="53"/>
      <c r="I398" s="55"/>
      <c r="J398" s="55"/>
      <c r="K398" s="54"/>
      <c r="L398" s="54"/>
      <c r="N398" s="52"/>
    </row>
    <row r="399" spans="2:14" s="56" customFormat="1" ht="36" customHeight="1">
      <c r="B399" s="54"/>
      <c r="C399" s="54"/>
      <c r="D399" s="54"/>
      <c r="E399" s="55"/>
      <c r="F399" s="54"/>
      <c r="G399" s="54"/>
      <c r="H399" s="53"/>
      <c r="I399" s="55"/>
      <c r="J399" s="55"/>
      <c r="K399" s="54"/>
      <c r="L399" s="54"/>
      <c r="N399" s="52"/>
    </row>
    <row r="400" spans="2:14" s="56" customFormat="1" ht="36" customHeight="1">
      <c r="B400" s="54"/>
      <c r="C400" s="54"/>
      <c r="D400" s="54"/>
      <c r="E400" s="55"/>
      <c r="F400" s="54"/>
      <c r="G400" s="54"/>
      <c r="H400" s="53"/>
      <c r="I400" s="55"/>
      <c r="J400" s="55"/>
      <c r="K400" s="54"/>
      <c r="L400" s="54"/>
      <c r="N400" s="52"/>
    </row>
    <row r="401" spans="2:14" s="56" customFormat="1" ht="36" customHeight="1">
      <c r="B401" s="54"/>
      <c r="C401" s="54"/>
      <c r="D401" s="54"/>
      <c r="E401" s="55"/>
      <c r="F401" s="54"/>
      <c r="G401" s="54"/>
      <c r="H401" s="53"/>
      <c r="I401" s="55"/>
      <c r="J401" s="55"/>
      <c r="K401" s="54"/>
      <c r="L401" s="54"/>
      <c r="N401" s="52"/>
    </row>
    <row r="402" spans="2:14" s="56" customFormat="1" ht="36" customHeight="1">
      <c r="B402" s="54"/>
      <c r="C402" s="54"/>
      <c r="D402" s="54"/>
      <c r="E402" s="55"/>
      <c r="F402" s="54"/>
      <c r="G402" s="54"/>
      <c r="H402" s="53"/>
      <c r="I402" s="55"/>
      <c r="J402" s="55"/>
      <c r="K402" s="54"/>
      <c r="L402" s="54"/>
      <c r="N402" s="52"/>
    </row>
    <row r="403" spans="2:14" s="56" customFormat="1" ht="36" customHeight="1">
      <c r="B403" s="54"/>
      <c r="C403" s="54"/>
      <c r="D403" s="54"/>
      <c r="E403" s="55"/>
      <c r="F403" s="54"/>
      <c r="G403" s="54"/>
      <c r="H403" s="53"/>
      <c r="I403" s="55"/>
      <c r="J403" s="55"/>
      <c r="K403" s="54"/>
      <c r="L403" s="54"/>
      <c r="N403" s="52"/>
    </row>
    <row r="404" spans="2:14" s="56" customFormat="1" ht="36" customHeight="1">
      <c r="B404" s="54"/>
      <c r="C404" s="54"/>
      <c r="D404" s="54"/>
      <c r="E404" s="55"/>
      <c r="F404" s="54"/>
      <c r="G404" s="54"/>
      <c r="H404" s="53"/>
      <c r="I404" s="55"/>
      <c r="J404" s="55"/>
      <c r="K404" s="54"/>
      <c r="L404" s="54"/>
      <c r="N404" s="52"/>
    </row>
    <row r="405" spans="2:14" s="56" customFormat="1" ht="36" customHeight="1">
      <c r="B405" s="54"/>
      <c r="C405" s="54"/>
      <c r="D405" s="54"/>
      <c r="E405" s="55"/>
      <c r="F405" s="54"/>
      <c r="G405" s="54"/>
      <c r="H405" s="53"/>
      <c r="I405" s="55"/>
      <c r="J405" s="55"/>
      <c r="K405" s="54"/>
      <c r="L405" s="54"/>
      <c r="N405" s="52"/>
    </row>
    <row r="406" spans="2:14" s="56" customFormat="1" ht="36" customHeight="1">
      <c r="B406" s="54"/>
      <c r="C406" s="54"/>
      <c r="D406" s="54"/>
      <c r="E406" s="55"/>
      <c r="F406" s="54"/>
      <c r="G406" s="54"/>
      <c r="H406" s="53"/>
      <c r="I406" s="55"/>
      <c r="J406" s="55"/>
      <c r="K406" s="54"/>
      <c r="L406" s="54"/>
      <c r="N406" s="52"/>
    </row>
    <row r="407" spans="2:14" s="56" customFormat="1" ht="36" customHeight="1">
      <c r="B407" s="54"/>
      <c r="C407" s="54"/>
      <c r="D407" s="54"/>
      <c r="E407" s="55"/>
      <c r="F407" s="54"/>
      <c r="G407" s="54"/>
      <c r="H407" s="53"/>
      <c r="I407" s="55"/>
      <c r="J407" s="55"/>
      <c r="K407" s="54"/>
      <c r="L407" s="54"/>
      <c r="N407" s="52"/>
    </row>
    <row r="408" spans="2:14" s="56" customFormat="1" ht="36" customHeight="1">
      <c r="B408" s="54"/>
      <c r="C408" s="54"/>
      <c r="D408" s="54"/>
      <c r="E408" s="55"/>
      <c r="F408" s="54"/>
      <c r="G408" s="54"/>
      <c r="H408" s="53"/>
      <c r="I408" s="55"/>
      <c r="J408" s="55"/>
      <c r="K408" s="54"/>
      <c r="L408" s="54"/>
      <c r="N408" s="52"/>
    </row>
    <row r="409" spans="2:14" s="56" customFormat="1" ht="36" customHeight="1">
      <c r="B409" s="54"/>
      <c r="C409" s="54"/>
      <c r="D409" s="54"/>
      <c r="E409" s="55"/>
      <c r="F409" s="54"/>
      <c r="G409" s="54"/>
      <c r="H409" s="53"/>
      <c r="I409" s="55"/>
      <c r="J409" s="55"/>
      <c r="K409" s="54"/>
      <c r="L409" s="54"/>
      <c r="N409" s="52"/>
    </row>
    <row r="410" spans="2:14" s="56" customFormat="1" ht="36" customHeight="1">
      <c r="B410" s="54"/>
      <c r="C410" s="54"/>
      <c r="D410" s="54"/>
      <c r="E410" s="55"/>
      <c r="F410" s="54"/>
      <c r="G410" s="54"/>
      <c r="H410" s="53"/>
      <c r="I410" s="55"/>
      <c r="J410" s="55"/>
      <c r="K410" s="54"/>
      <c r="L410" s="54"/>
      <c r="N410" s="52"/>
    </row>
    <row r="411" spans="2:14" s="56" customFormat="1" ht="36" customHeight="1">
      <c r="B411" s="54"/>
      <c r="C411" s="54"/>
      <c r="D411" s="54"/>
      <c r="E411" s="55"/>
      <c r="F411" s="54"/>
      <c r="G411" s="54"/>
      <c r="H411" s="53"/>
      <c r="I411" s="55"/>
      <c r="J411" s="55"/>
      <c r="K411" s="54"/>
      <c r="L411" s="54"/>
      <c r="N411" s="52"/>
    </row>
    <row r="412" spans="2:14" s="56" customFormat="1" ht="36" customHeight="1">
      <c r="B412" s="54"/>
      <c r="C412" s="54"/>
      <c r="D412" s="54"/>
      <c r="E412" s="55"/>
      <c r="F412" s="54"/>
      <c r="G412" s="54"/>
      <c r="H412" s="53"/>
      <c r="I412" s="55"/>
      <c r="J412" s="55"/>
      <c r="K412" s="54"/>
      <c r="L412" s="54"/>
      <c r="N412" s="52"/>
    </row>
    <row r="413" spans="2:14" s="56" customFormat="1" ht="36" customHeight="1">
      <c r="B413" s="54"/>
      <c r="C413" s="54"/>
      <c r="D413" s="54"/>
      <c r="E413" s="55"/>
      <c r="F413" s="54"/>
      <c r="G413" s="54"/>
      <c r="H413" s="53"/>
      <c r="I413" s="55"/>
      <c r="J413" s="55"/>
      <c r="K413" s="54"/>
      <c r="L413" s="54"/>
      <c r="N413" s="52"/>
    </row>
    <row r="414" spans="2:14" s="56" customFormat="1" ht="36" customHeight="1">
      <c r="B414" s="54"/>
      <c r="C414" s="54"/>
      <c r="D414" s="54"/>
      <c r="E414" s="55"/>
      <c r="F414" s="54"/>
      <c r="G414" s="54"/>
      <c r="H414" s="53"/>
      <c r="I414" s="55"/>
      <c r="J414" s="55"/>
      <c r="K414" s="54"/>
      <c r="L414" s="54"/>
      <c r="N414" s="52"/>
    </row>
    <row r="415" spans="2:14" s="56" customFormat="1" ht="36" customHeight="1">
      <c r="B415" s="54"/>
      <c r="C415" s="54"/>
      <c r="D415" s="54"/>
      <c r="E415" s="55"/>
      <c r="F415" s="54"/>
      <c r="G415" s="54"/>
      <c r="H415" s="53"/>
      <c r="I415" s="55"/>
      <c r="J415" s="55"/>
      <c r="K415" s="54"/>
      <c r="L415" s="54"/>
      <c r="N415" s="52"/>
    </row>
    <row r="416" spans="2:14" s="56" customFormat="1" ht="36" customHeight="1">
      <c r="B416" s="54"/>
      <c r="C416" s="54"/>
      <c r="D416" s="54"/>
      <c r="E416" s="55"/>
      <c r="F416" s="54"/>
      <c r="G416" s="54"/>
      <c r="H416" s="53"/>
      <c r="I416" s="55"/>
      <c r="J416" s="55"/>
      <c r="K416" s="54"/>
      <c r="L416" s="54"/>
      <c r="N416" s="52"/>
    </row>
    <row r="417" spans="2:14" s="56" customFormat="1" ht="36" customHeight="1">
      <c r="B417" s="54"/>
      <c r="C417" s="54"/>
      <c r="D417" s="54"/>
      <c r="E417" s="55"/>
      <c r="F417" s="54"/>
      <c r="G417" s="54"/>
      <c r="H417" s="53"/>
      <c r="I417" s="55"/>
      <c r="J417" s="55"/>
      <c r="K417" s="54"/>
      <c r="L417" s="54"/>
      <c r="N417" s="52"/>
    </row>
    <row r="418" spans="2:14" s="56" customFormat="1" ht="36" customHeight="1">
      <c r="B418" s="54"/>
      <c r="C418" s="54"/>
      <c r="D418" s="54"/>
      <c r="E418" s="55"/>
      <c r="F418" s="54"/>
      <c r="G418" s="54"/>
      <c r="H418" s="53"/>
      <c r="I418" s="55"/>
      <c r="J418" s="55"/>
      <c r="K418" s="54"/>
      <c r="L418" s="54"/>
      <c r="N418" s="52"/>
    </row>
    <row r="419" spans="2:14" s="56" customFormat="1" ht="36" customHeight="1">
      <c r="B419" s="54"/>
      <c r="C419" s="54"/>
      <c r="D419" s="54"/>
      <c r="E419" s="55"/>
      <c r="F419" s="54"/>
      <c r="G419" s="54"/>
      <c r="H419" s="53"/>
      <c r="I419" s="55"/>
      <c r="J419" s="55"/>
      <c r="K419" s="54"/>
      <c r="L419" s="54"/>
      <c r="N419" s="52"/>
    </row>
    <row r="420" spans="2:14" s="56" customFormat="1" ht="36" customHeight="1">
      <c r="B420" s="54"/>
      <c r="C420" s="54"/>
      <c r="D420" s="54"/>
      <c r="E420" s="55"/>
      <c r="F420" s="54"/>
      <c r="G420" s="54"/>
      <c r="H420" s="53"/>
      <c r="I420" s="55"/>
      <c r="J420" s="55"/>
      <c r="K420" s="54"/>
      <c r="L420" s="54"/>
      <c r="N420" s="52"/>
    </row>
    <row r="421" spans="2:14" s="56" customFormat="1" ht="36" customHeight="1">
      <c r="B421" s="54"/>
      <c r="C421" s="54"/>
      <c r="D421" s="54"/>
      <c r="E421" s="55"/>
      <c r="F421" s="54"/>
      <c r="G421" s="54"/>
      <c r="H421" s="53"/>
      <c r="I421" s="55"/>
      <c r="J421" s="55"/>
      <c r="K421" s="54"/>
      <c r="L421" s="54"/>
      <c r="N421" s="52"/>
    </row>
    <row r="422" spans="2:14" s="56" customFormat="1" ht="36" customHeight="1">
      <c r="B422" s="54"/>
      <c r="C422" s="54"/>
      <c r="D422" s="54"/>
      <c r="E422" s="55"/>
      <c r="F422" s="54"/>
      <c r="G422" s="54"/>
      <c r="H422" s="53"/>
      <c r="I422" s="55"/>
      <c r="J422" s="55"/>
      <c r="K422" s="54"/>
      <c r="L422" s="54"/>
      <c r="N422" s="52"/>
    </row>
    <row r="423" spans="2:14" s="56" customFormat="1" ht="36" customHeight="1">
      <c r="B423" s="54"/>
      <c r="C423" s="54"/>
      <c r="D423" s="54"/>
      <c r="E423" s="55"/>
      <c r="F423" s="54"/>
      <c r="G423" s="54"/>
      <c r="H423" s="53"/>
      <c r="I423" s="55"/>
      <c r="J423" s="55"/>
      <c r="K423" s="54"/>
      <c r="L423" s="54"/>
      <c r="N423" s="52"/>
    </row>
    <row r="424" spans="2:14" s="56" customFormat="1" ht="36" customHeight="1">
      <c r="B424" s="54"/>
      <c r="C424" s="54"/>
      <c r="D424" s="54"/>
      <c r="E424" s="55"/>
      <c r="F424" s="54"/>
      <c r="G424" s="54"/>
      <c r="H424" s="53"/>
      <c r="I424" s="55"/>
      <c r="J424" s="55"/>
      <c r="K424" s="54"/>
      <c r="L424" s="54"/>
      <c r="N424" s="52"/>
    </row>
    <row r="425" spans="2:14" s="56" customFormat="1" ht="36" customHeight="1">
      <c r="B425" s="54"/>
      <c r="C425" s="54"/>
      <c r="D425" s="54"/>
      <c r="E425" s="55"/>
      <c r="F425" s="54"/>
      <c r="G425" s="54"/>
      <c r="H425" s="53"/>
      <c r="I425" s="55"/>
      <c r="J425" s="55"/>
      <c r="K425" s="54"/>
      <c r="L425" s="54"/>
      <c r="N425" s="52"/>
    </row>
    <row r="426" spans="2:14" s="56" customFormat="1" ht="36" customHeight="1">
      <c r="B426" s="54"/>
      <c r="C426" s="54"/>
      <c r="D426" s="54"/>
      <c r="E426" s="55"/>
      <c r="F426" s="54"/>
      <c r="G426" s="54"/>
      <c r="H426" s="53"/>
      <c r="I426" s="55"/>
      <c r="J426" s="55"/>
      <c r="K426" s="54"/>
      <c r="L426" s="54"/>
      <c r="N426" s="52"/>
    </row>
    <row r="427" spans="2:14" s="56" customFormat="1" ht="36" customHeight="1">
      <c r="B427" s="54"/>
      <c r="C427" s="54"/>
      <c r="D427" s="54"/>
      <c r="E427" s="55"/>
      <c r="F427" s="54"/>
      <c r="G427" s="54"/>
      <c r="H427" s="53"/>
      <c r="I427" s="55"/>
      <c r="J427" s="55"/>
      <c r="K427" s="54"/>
      <c r="L427" s="54"/>
      <c r="N427" s="52"/>
    </row>
    <row r="428" spans="2:14" s="56" customFormat="1" ht="36" customHeight="1">
      <c r="B428" s="54"/>
      <c r="C428" s="54"/>
      <c r="D428" s="54"/>
      <c r="E428" s="55"/>
      <c r="F428" s="54"/>
      <c r="G428" s="54"/>
      <c r="H428" s="53"/>
      <c r="I428" s="55"/>
      <c r="J428" s="55"/>
      <c r="K428" s="54"/>
      <c r="L428" s="54"/>
      <c r="N428" s="52"/>
    </row>
    <row r="429" spans="2:14" s="56" customFormat="1" ht="36" customHeight="1">
      <c r="B429" s="54"/>
      <c r="C429" s="54"/>
      <c r="D429" s="54"/>
      <c r="E429" s="55"/>
      <c r="F429" s="54"/>
      <c r="G429" s="54"/>
      <c r="H429" s="53"/>
      <c r="I429" s="55"/>
      <c r="J429" s="55"/>
      <c r="K429" s="54"/>
      <c r="L429" s="54"/>
      <c r="N429" s="52"/>
    </row>
    <row r="430" spans="2:14" s="56" customFormat="1" ht="36" customHeight="1">
      <c r="B430" s="54"/>
      <c r="C430" s="54"/>
      <c r="D430" s="54"/>
      <c r="E430" s="55"/>
      <c r="F430" s="54"/>
      <c r="G430" s="54"/>
      <c r="H430" s="53"/>
      <c r="I430" s="55"/>
      <c r="J430" s="55"/>
      <c r="K430" s="54"/>
      <c r="L430" s="54"/>
      <c r="N430" s="52"/>
    </row>
    <row r="431" spans="2:14" s="56" customFormat="1" ht="36" customHeight="1">
      <c r="B431" s="54"/>
      <c r="C431" s="54"/>
      <c r="D431" s="54"/>
      <c r="E431" s="55"/>
      <c r="F431" s="54"/>
      <c r="G431" s="54"/>
      <c r="H431" s="53"/>
      <c r="I431" s="55"/>
      <c r="J431" s="55"/>
      <c r="K431" s="54"/>
      <c r="L431" s="54"/>
      <c r="N431" s="52"/>
    </row>
    <row r="432" spans="2:14" s="56" customFormat="1" ht="36" customHeight="1">
      <c r="B432" s="54"/>
      <c r="C432" s="54"/>
      <c r="D432" s="54"/>
      <c r="E432" s="55"/>
      <c r="F432" s="54"/>
      <c r="G432" s="54"/>
      <c r="H432" s="53"/>
      <c r="I432" s="55"/>
      <c r="J432" s="55"/>
      <c r="K432" s="54"/>
      <c r="L432" s="54"/>
      <c r="N432" s="52"/>
    </row>
    <row r="433" spans="2:14" s="56" customFormat="1" ht="36" customHeight="1">
      <c r="B433" s="54"/>
      <c r="C433" s="54"/>
      <c r="D433" s="54"/>
      <c r="E433" s="55"/>
      <c r="F433" s="54"/>
      <c r="G433" s="54"/>
      <c r="H433" s="53"/>
      <c r="I433" s="55"/>
      <c r="J433" s="55"/>
      <c r="K433" s="54"/>
      <c r="L433" s="54"/>
      <c r="N433" s="52"/>
    </row>
    <row r="434" spans="2:14" s="56" customFormat="1" ht="36" customHeight="1">
      <c r="B434" s="54"/>
      <c r="C434" s="54"/>
      <c r="D434" s="54"/>
      <c r="E434" s="55"/>
      <c r="F434" s="54"/>
      <c r="G434" s="54"/>
      <c r="H434" s="53"/>
      <c r="I434" s="55"/>
      <c r="J434" s="55"/>
      <c r="K434" s="54"/>
      <c r="L434" s="54"/>
      <c r="N434" s="52"/>
    </row>
    <row r="435" spans="2:14" s="56" customFormat="1" ht="36" customHeight="1">
      <c r="B435" s="54"/>
      <c r="C435" s="54"/>
      <c r="D435" s="54"/>
      <c r="E435" s="55"/>
      <c r="F435" s="54"/>
      <c r="G435" s="54"/>
      <c r="H435" s="53"/>
      <c r="I435" s="55"/>
      <c r="J435" s="55"/>
      <c r="K435" s="54"/>
      <c r="L435" s="54"/>
      <c r="N435" s="52"/>
    </row>
    <row r="436" spans="2:14" s="56" customFormat="1" ht="36" customHeight="1">
      <c r="B436" s="54"/>
      <c r="C436" s="54"/>
      <c r="D436" s="54"/>
      <c r="E436" s="55"/>
      <c r="F436" s="54"/>
      <c r="G436" s="54"/>
      <c r="H436" s="53"/>
      <c r="I436" s="55"/>
      <c r="J436" s="55"/>
      <c r="K436" s="54"/>
      <c r="L436" s="54"/>
      <c r="N436" s="52"/>
    </row>
    <row r="437" spans="2:14" s="56" customFormat="1" ht="36" customHeight="1">
      <c r="B437" s="54"/>
      <c r="C437" s="54"/>
      <c r="D437" s="54"/>
      <c r="E437" s="55"/>
      <c r="F437" s="54"/>
      <c r="G437" s="54"/>
      <c r="H437" s="53"/>
      <c r="I437" s="55"/>
      <c r="J437" s="55"/>
      <c r="K437" s="54"/>
      <c r="L437" s="54"/>
      <c r="N437" s="52"/>
    </row>
    <row r="438" spans="2:14" s="56" customFormat="1" ht="36" customHeight="1">
      <c r="B438" s="54"/>
      <c r="C438" s="54"/>
      <c r="D438" s="54"/>
      <c r="E438" s="55"/>
      <c r="F438" s="54"/>
      <c r="G438" s="54"/>
      <c r="H438" s="53"/>
      <c r="I438" s="55"/>
      <c r="J438" s="55"/>
      <c r="K438" s="54"/>
      <c r="L438" s="54"/>
      <c r="N438" s="52"/>
    </row>
    <row r="439" spans="2:14" s="56" customFormat="1" ht="36" customHeight="1">
      <c r="B439" s="54"/>
      <c r="C439" s="54"/>
      <c r="D439" s="54"/>
      <c r="E439" s="55"/>
      <c r="F439" s="54"/>
      <c r="G439" s="54"/>
      <c r="H439" s="53"/>
      <c r="I439" s="55"/>
      <c r="J439" s="55"/>
      <c r="K439" s="54"/>
      <c r="L439" s="54"/>
      <c r="N439" s="52"/>
    </row>
    <row r="440" spans="2:14" s="56" customFormat="1" ht="36" customHeight="1">
      <c r="B440" s="54"/>
      <c r="C440" s="54"/>
      <c r="D440" s="54"/>
      <c r="E440" s="55"/>
      <c r="F440" s="54"/>
      <c r="G440" s="54"/>
      <c r="H440" s="53"/>
      <c r="I440" s="55"/>
      <c r="J440" s="55"/>
      <c r="K440" s="54"/>
      <c r="L440" s="54"/>
      <c r="N440" s="52"/>
    </row>
    <row r="441" spans="2:14" s="56" customFormat="1" ht="36" customHeight="1">
      <c r="B441" s="54"/>
      <c r="C441" s="54"/>
      <c r="D441" s="54"/>
      <c r="E441" s="55"/>
      <c r="F441" s="54"/>
      <c r="G441" s="54"/>
      <c r="H441" s="53"/>
      <c r="I441" s="55"/>
      <c r="J441" s="55"/>
      <c r="K441" s="54"/>
      <c r="L441" s="54"/>
      <c r="N441" s="52"/>
    </row>
    <row r="442" spans="2:14" s="56" customFormat="1" ht="36" customHeight="1">
      <c r="B442" s="54"/>
      <c r="C442" s="54"/>
      <c r="D442" s="54"/>
      <c r="E442" s="55"/>
      <c r="F442" s="54"/>
      <c r="G442" s="54"/>
      <c r="H442" s="53"/>
      <c r="I442" s="55"/>
      <c r="J442" s="55"/>
      <c r="K442" s="54"/>
      <c r="L442" s="54"/>
      <c r="N442" s="52"/>
    </row>
    <row r="443" spans="2:14" s="56" customFormat="1" ht="36" customHeight="1">
      <c r="B443" s="54"/>
      <c r="C443" s="54"/>
      <c r="D443" s="54"/>
      <c r="E443" s="55"/>
      <c r="F443" s="54"/>
      <c r="G443" s="54"/>
      <c r="H443" s="53"/>
      <c r="I443" s="55"/>
      <c r="J443" s="55"/>
      <c r="K443" s="54"/>
      <c r="L443" s="54"/>
      <c r="N443" s="52"/>
    </row>
    <row r="444" spans="2:14" s="56" customFormat="1" ht="36" customHeight="1">
      <c r="B444" s="54"/>
      <c r="C444" s="54"/>
      <c r="D444" s="54"/>
      <c r="E444" s="55"/>
      <c r="F444" s="54"/>
      <c r="G444" s="54"/>
      <c r="H444" s="53"/>
      <c r="I444" s="55"/>
      <c r="J444" s="55"/>
      <c r="K444" s="54"/>
      <c r="L444" s="54"/>
      <c r="N444" s="52"/>
    </row>
    <row r="445" spans="2:14" s="56" customFormat="1" ht="36" customHeight="1">
      <c r="B445" s="54"/>
      <c r="C445" s="54"/>
      <c r="D445" s="54"/>
      <c r="E445" s="55"/>
      <c r="F445" s="54"/>
      <c r="G445" s="54"/>
      <c r="H445" s="53"/>
      <c r="I445" s="55"/>
      <c r="J445" s="55"/>
      <c r="K445" s="54"/>
      <c r="L445" s="54"/>
      <c r="N445" s="52"/>
    </row>
    <row r="446" spans="2:14" s="56" customFormat="1" ht="36" customHeight="1">
      <c r="B446" s="54"/>
      <c r="C446" s="54"/>
      <c r="D446" s="54"/>
      <c r="E446" s="55"/>
      <c r="F446" s="54"/>
      <c r="G446" s="54"/>
      <c r="H446" s="53"/>
      <c r="I446" s="55"/>
      <c r="J446" s="55"/>
      <c r="K446" s="54"/>
      <c r="L446" s="54"/>
      <c r="N446" s="52"/>
    </row>
    <row r="447" spans="2:14" s="56" customFormat="1" ht="36" customHeight="1">
      <c r="B447" s="54"/>
      <c r="C447" s="54"/>
      <c r="D447" s="54"/>
      <c r="E447" s="55"/>
      <c r="F447" s="54"/>
      <c r="G447" s="54"/>
      <c r="H447" s="53"/>
      <c r="I447" s="55"/>
      <c r="J447" s="55"/>
      <c r="K447" s="54"/>
      <c r="L447" s="54"/>
      <c r="N447" s="52"/>
    </row>
    <row r="448" spans="2:14" s="56" customFormat="1" ht="36" customHeight="1">
      <c r="B448" s="54"/>
      <c r="C448" s="54"/>
      <c r="D448" s="54"/>
      <c r="E448" s="55"/>
      <c r="F448" s="54"/>
      <c r="G448" s="54"/>
      <c r="H448" s="53"/>
      <c r="I448" s="55"/>
      <c r="J448" s="55"/>
      <c r="K448" s="54"/>
      <c r="L448" s="54"/>
      <c r="N448" s="52"/>
    </row>
    <row r="449" spans="2:14" s="56" customFormat="1" ht="36" customHeight="1">
      <c r="B449" s="54"/>
      <c r="C449" s="54"/>
      <c r="D449" s="54"/>
      <c r="E449" s="55"/>
      <c r="F449" s="54"/>
      <c r="G449" s="54"/>
      <c r="H449" s="53"/>
      <c r="I449" s="55"/>
      <c r="J449" s="55"/>
      <c r="K449" s="54"/>
      <c r="L449" s="54"/>
      <c r="N449" s="52"/>
    </row>
    <row r="450" spans="2:14" s="56" customFormat="1" ht="36" customHeight="1">
      <c r="B450" s="54"/>
      <c r="C450" s="54"/>
      <c r="D450" s="54"/>
      <c r="E450" s="55"/>
      <c r="F450" s="54"/>
      <c r="G450" s="54"/>
      <c r="H450" s="53"/>
      <c r="I450" s="55"/>
      <c r="J450" s="55"/>
      <c r="K450" s="54"/>
      <c r="L450" s="54"/>
      <c r="N450" s="52"/>
    </row>
    <row r="451" spans="2:14" s="56" customFormat="1" ht="36" customHeight="1">
      <c r="B451" s="54"/>
      <c r="C451" s="54"/>
      <c r="D451" s="54"/>
      <c r="E451" s="55"/>
      <c r="F451" s="54"/>
      <c r="G451" s="54"/>
      <c r="H451" s="53"/>
      <c r="I451" s="55"/>
      <c r="J451" s="55"/>
      <c r="K451" s="54"/>
      <c r="L451" s="54"/>
      <c r="N451" s="52"/>
    </row>
    <row r="452" spans="2:14" s="56" customFormat="1" ht="36" customHeight="1">
      <c r="B452" s="54"/>
      <c r="C452" s="54"/>
      <c r="D452" s="54"/>
      <c r="E452" s="55"/>
      <c r="F452" s="54"/>
      <c r="G452" s="54"/>
      <c r="H452" s="53"/>
      <c r="I452" s="55"/>
      <c r="J452" s="55"/>
      <c r="K452" s="54"/>
      <c r="L452" s="54"/>
      <c r="N452" s="52"/>
    </row>
    <row r="453" spans="2:14" s="56" customFormat="1" ht="36" customHeight="1">
      <c r="B453" s="54"/>
      <c r="C453" s="54"/>
      <c r="D453" s="54"/>
      <c r="E453" s="55"/>
      <c r="F453" s="54"/>
      <c r="G453" s="54"/>
      <c r="H453" s="53"/>
      <c r="I453" s="55"/>
      <c r="J453" s="55"/>
      <c r="K453" s="54"/>
      <c r="L453" s="54"/>
      <c r="N453" s="52"/>
    </row>
    <row r="454" spans="2:14" s="56" customFormat="1" ht="36" customHeight="1">
      <c r="B454" s="54"/>
      <c r="C454" s="54"/>
      <c r="D454" s="54"/>
      <c r="E454" s="55"/>
      <c r="F454" s="54"/>
      <c r="G454" s="54"/>
      <c r="H454" s="53"/>
      <c r="I454" s="55"/>
      <c r="J454" s="55"/>
      <c r="K454" s="54"/>
      <c r="L454" s="54"/>
      <c r="N454" s="52"/>
    </row>
    <row r="455" spans="2:14" s="56" customFormat="1" ht="36" customHeight="1">
      <c r="B455" s="54"/>
      <c r="C455" s="54"/>
      <c r="D455" s="54"/>
      <c r="E455" s="55"/>
      <c r="F455" s="54"/>
      <c r="G455" s="54"/>
      <c r="H455" s="53"/>
      <c r="I455" s="55"/>
      <c r="J455" s="55"/>
      <c r="K455" s="54"/>
      <c r="L455" s="54"/>
      <c r="N455" s="52"/>
    </row>
    <row r="456" spans="2:14" s="56" customFormat="1" ht="36" customHeight="1">
      <c r="B456" s="54"/>
      <c r="C456" s="54"/>
      <c r="D456" s="54"/>
      <c r="E456" s="55"/>
      <c r="F456" s="54"/>
      <c r="G456" s="54"/>
      <c r="H456" s="53"/>
      <c r="I456" s="55"/>
      <c r="J456" s="55"/>
      <c r="K456" s="54"/>
      <c r="L456" s="54"/>
      <c r="N456" s="52"/>
    </row>
    <row r="457" spans="2:14" s="56" customFormat="1" ht="36" customHeight="1">
      <c r="B457" s="54"/>
      <c r="C457" s="54"/>
      <c r="D457" s="54"/>
      <c r="E457" s="55"/>
      <c r="F457" s="54"/>
      <c r="G457" s="54"/>
      <c r="H457" s="53"/>
      <c r="I457" s="55"/>
      <c r="J457" s="55"/>
      <c r="K457" s="54"/>
      <c r="L457" s="54"/>
      <c r="N457" s="52"/>
    </row>
    <row r="458" spans="2:14" s="56" customFormat="1" ht="36" customHeight="1">
      <c r="B458" s="54"/>
      <c r="C458" s="54"/>
      <c r="D458" s="54"/>
      <c r="E458" s="55"/>
      <c r="F458" s="54"/>
      <c r="G458" s="54"/>
      <c r="H458" s="53"/>
      <c r="I458" s="55"/>
      <c r="J458" s="55"/>
      <c r="K458" s="54"/>
      <c r="L458" s="54"/>
      <c r="N458" s="52"/>
    </row>
    <row r="459" spans="2:14" s="56" customFormat="1" ht="36" customHeight="1">
      <c r="B459" s="54"/>
      <c r="C459" s="54"/>
      <c r="D459" s="54"/>
      <c r="E459" s="55"/>
      <c r="F459" s="54"/>
      <c r="G459" s="54"/>
      <c r="H459" s="53"/>
      <c r="I459" s="55"/>
      <c r="J459" s="55"/>
      <c r="K459" s="54"/>
      <c r="L459" s="54"/>
      <c r="N459" s="52"/>
    </row>
    <row r="460" spans="2:14" s="56" customFormat="1" ht="36" customHeight="1">
      <c r="B460" s="54"/>
      <c r="C460" s="54"/>
      <c r="D460" s="54"/>
      <c r="E460" s="55"/>
      <c r="F460" s="54"/>
      <c r="G460" s="54"/>
      <c r="H460" s="53"/>
      <c r="I460" s="55"/>
      <c r="J460" s="55"/>
      <c r="K460" s="54"/>
      <c r="L460" s="54"/>
      <c r="N460" s="52"/>
    </row>
    <row r="461" spans="2:14" s="56" customFormat="1" ht="36" customHeight="1">
      <c r="B461" s="54"/>
      <c r="C461" s="54"/>
      <c r="D461" s="54"/>
      <c r="E461" s="55"/>
      <c r="F461" s="54"/>
      <c r="G461" s="54"/>
      <c r="H461" s="53"/>
      <c r="I461" s="55"/>
      <c r="J461" s="55"/>
      <c r="K461" s="54"/>
      <c r="L461" s="54"/>
      <c r="N461" s="52"/>
    </row>
    <row r="462" spans="2:14" s="56" customFormat="1" ht="36" customHeight="1">
      <c r="B462" s="54"/>
      <c r="C462" s="54"/>
      <c r="D462" s="54"/>
      <c r="E462" s="55"/>
      <c r="F462" s="54"/>
      <c r="G462" s="54"/>
      <c r="H462" s="53"/>
      <c r="I462" s="55"/>
      <c r="J462" s="55"/>
      <c r="K462" s="54"/>
      <c r="L462" s="54"/>
      <c r="N462" s="52"/>
    </row>
    <row r="463" spans="2:14" s="56" customFormat="1" ht="36" customHeight="1">
      <c r="B463" s="54"/>
      <c r="C463" s="54"/>
      <c r="D463" s="54"/>
      <c r="E463" s="55"/>
      <c r="F463" s="54"/>
      <c r="G463" s="54"/>
      <c r="H463" s="53"/>
      <c r="I463" s="55"/>
      <c r="J463" s="55"/>
      <c r="K463" s="54"/>
      <c r="L463" s="54"/>
      <c r="N463" s="52"/>
    </row>
    <row r="464" spans="2:14" s="56" customFormat="1" ht="36" customHeight="1">
      <c r="B464" s="54"/>
      <c r="C464" s="54"/>
      <c r="D464" s="54"/>
      <c r="E464" s="55"/>
      <c r="F464" s="54"/>
      <c r="G464" s="54"/>
      <c r="H464" s="53"/>
      <c r="I464" s="55"/>
      <c r="J464" s="55"/>
      <c r="K464" s="54"/>
      <c r="L464" s="54"/>
      <c r="N464" s="52"/>
    </row>
    <row r="465" spans="2:14" s="56" customFormat="1" ht="36" customHeight="1">
      <c r="B465" s="54"/>
      <c r="C465" s="54"/>
      <c r="D465" s="54"/>
      <c r="E465" s="55"/>
      <c r="F465" s="54"/>
      <c r="G465" s="54"/>
      <c r="H465" s="53"/>
      <c r="I465" s="55"/>
      <c r="J465" s="55"/>
      <c r="K465" s="54"/>
      <c r="L465" s="54"/>
      <c r="N465" s="52"/>
    </row>
    <row r="466" spans="2:14" s="56" customFormat="1" ht="36" customHeight="1">
      <c r="B466" s="54"/>
      <c r="C466" s="54"/>
      <c r="D466" s="54"/>
      <c r="E466" s="55"/>
      <c r="F466" s="54"/>
      <c r="G466" s="54"/>
      <c r="H466" s="53"/>
      <c r="I466" s="55"/>
      <c r="J466" s="55"/>
      <c r="K466" s="54"/>
      <c r="L466" s="54"/>
      <c r="N466" s="52"/>
    </row>
    <row r="467" spans="2:14" s="56" customFormat="1" ht="36" customHeight="1">
      <c r="B467" s="54"/>
      <c r="C467" s="54"/>
      <c r="D467" s="54"/>
      <c r="E467" s="55"/>
      <c r="F467" s="54"/>
      <c r="G467" s="54"/>
      <c r="H467" s="53"/>
      <c r="I467" s="55"/>
      <c r="J467" s="55"/>
      <c r="K467" s="54"/>
      <c r="L467" s="54"/>
      <c r="N467" s="52"/>
    </row>
    <row r="468" spans="2:14" s="56" customFormat="1" ht="36" customHeight="1">
      <c r="B468" s="54"/>
      <c r="C468" s="54"/>
      <c r="D468" s="54"/>
      <c r="E468" s="55"/>
      <c r="F468" s="54"/>
      <c r="G468" s="54"/>
      <c r="H468" s="53"/>
      <c r="I468" s="55"/>
      <c r="J468" s="55"/>
      <c r="K468" s="54"/>
      <c r="L468" s="54"/>
      <c r="N468" s="52"/>
    </row>
    <row r="469" spans="2:14" s="56" customFormat="1" ht="36" customHeight="1">
      <c r="B469" s="54"/>
      <c r="C469" s="54"/>
      <c r="D469" s="54"/>
      <c r="E469" s="55"/>
      <c r="F469" s="54"/>
      <c r="G469" s="54"/>
      <c r="H469" s="53"/>
      <c r="I469" s="55"/>
      <c r="J469" s="55"/>
      <c r="K469" s="54"/>
      <c r="L469" s="54"/>
      <c r="N469" s="52"/>
    </row>
    <row r="470" spans="2:14" s="56" customFormat="1" ht="36" customHeight="1">
      <c r="B470" s="54"/>
      <c r="C470" s="54"/>
      <c r="D470" s="54"/>
      <c r="E470" s="55"/>
      <c r="F470" s="54"/>
      <c r="G470" s="54"/>
      <c r="H470" s="53"/>
      <c r="I470" s="55"/>
      <c r="J470" s="55"/>
      <c r="K470" s="54"/>
      <c r="L470" s="54"/>
      <c r="N470" s="52"/>
    </row>
    <row r="471" spans="2:14" s="56" customFormat="1" ht="36" customHeight="1">
      <c r="B471" s="54"/>
      <c r="C471" s="54"/>
      <c r="D471" s="54"/>
      <c r="E471" s="55"/>
      <c r="F471" s="54"/>
      <c r="G471" s="54"/>
      <c r="H471" s="53"/>
      <c r="I471" s="55"/>
      <c r="J471" s="55"/>
      <c r="K471" s="54"/>
      <c r="L471" s="54"/>
      <c r="N471" s="52"/>
    </row>
    <row r="472" spans="2:14" s="56" customFormat="1" ht="36" customHeight="1">
      <c r="B472" s="54"/>
      <c r="C472" s="54"/>
      <c r="D472" s="54"/>
      <c r="E472" s="55"/>
      <c r="F472" s="54"/>
      <c r="G472" s="54"/>
      <c r="H472" s="53"/>
      <c r="I472" s="55"/>
      <c r="J472" s="55"/>
      <c r="K472" s="54"/>
      <c r="L472" s="54"/>
      <c r="N472" s="52"/>
    </row>
    <row r="473" spans="2:14" s="56" customFormat="1" ht="36" customHeight="1">
      <c r="B473" s="54"/>
      <c r="C473" s="54"/>
      <c r="D473" s="54"/>
      <c r="E473" s="55"/>
      <c r="F473" s="54"/>
      <c r="G473" s="54"/>
      <c r="H473" s="53"/>
      <c r="I473" s="55"/>
      <c r="J473" s="55"/>
      <c r="K473" s="54"/>
      <c r="L473" s="54"/>
      <c r="N473" s="52"/>
    </row>
    <row r="474" spans="2:14" s="56" customFormat="1" ht="36" customHeight="1">
      <c r="B474" s="54"/>
      <c r="C474" s="54"/>
      <c r="D474" s="54"/>
      <c r="E474" s="55"/>
      <c r="F474" s="54"/>
      <c r="G474" s="54"/>
      <c r="H474" s="53"/>
      <c r="I474" s="55"/>
      <c r="J474" s="55"/>
      <c r="K474" s="54"/>
      <c r="L474" s="54"/>
      <c r="N474" s="52"/>
    </row>
    <row r="475" spans="2:14" s="56" customFormat="1" ht="36" customHeight="1">
      <c r="B475" s="54"/>
      <c r="C475" s="54"/>
      <c r="D475" s="54"/>
      <c r="E475" s="55"/>
      <c r="F475" s="54"/>
      <c r="G475" s="54"/>
      <c r="H475" s="53"/>
      <c r="I475" s="55"/>
      <c r="J475" s="55"/>
      <c r="K475" s="54"/>
      <c r="L475" s="54"/>
      <c r="N475" s="52"/>
    </row>
    <row r="476" spans="2:14" s="56" customFormat="1" ht="36" customHeight="1">
      <c r="B476" s="54"/>
      <c r="C476" s="54"/>
      <c r="D476" s="54"/>
      <c r="E476" s="55"/>
      <c r="F476" s="54"/>
      <c r="G476" s="54"/>
      <c r="H476" s="53"/>
      <c r="I476" s="55"/>
      <c r="J476" s="55"/>
      <c r="K476" s="54"/>
      <c r="L476" s="54"/>
      <c r="N476" s="52"/>
    </row>
    <row r="477" spans="2:14" s="56" customFormat="1" ht="36" customHeight="1">
      <c r="B477" s="54"/>
      <c r="C477" s="54"/>
      <c r="D477" s="54"/>
      <c r="E477" s="55"/>
      <c r="F477" s="54"/>
      <c r="G477" s="54"/>
      <c r="H477" s="53"/>
      <c r="I477" s="55"/>
      <c r="J477" s="55"/>
      <c r="K477" s="54"/>
      <c r="L477" s="54"/>
      <c r="N477" s="52"/>
    </row>
    <row r="478" spans="2:14" s="56" customFormat="1" ht="36" customHeight="1">
      <c r="B478" s="54"/>
      <c r="C478" s="54"/>
      <c r="D478" s="54"/>
      <c r="E478" s="55"/>
      <c r="F478" s="54"/>
      <c r="G478" s="54"/>
      <c r="H478" s="53"/>
      <c r="I478" s="55"/>
      <c r="J478" s="55"/>
      <c r="K478" s="54"/>
      <c r="L478" s="54"/>
      <c r="N478" s="52"/>
    </row>
    <row r="479" spans="2:14" s="56" customFormat="1" ht="36" customHeight="1">
      <c r="B479" s="54"/>
      <c r="C479" s="54"/>
      <c r="D479" s="54"/>
      <c r="E479" s="55"/>
      <c r="F479" s="54"/>
      <c r="G479" s="54"/>
      <c r="H479" s="53"/>
      <c r="I479" s="55"/>
      <c r="J479" s="55"/>
      <c r="K479" s="54"/>
      <c r="L479" s="54"/>
      <c r="N479" s="52"/>
    </row>
    <row r="480" spans="2:14" s="56" customFormat="1" ht="36" customHeight="1">
      <c r="B480" s="54"/>
      <c r="C480" s="54"/>
      <c r="D480" s="54"/>
      <c r="E480" s="55"/>
      <c r="F480" s="54"/>
      <c r="G480" s="54"/>
      <c r="H480" s="53"/>
      <c r="I480" s="55"/>
      <c r="J480" s="55"/>
      <c r="K480" s="54"/>
      <c r="L480" s="54"/>
      <c r="N480" s="52"/>
    </row>
    <row r="481" spans="2:14" s="56" customFormat="1" ht="36" customHeight="1">
      <c r="B481" s="54"/>
      <c r="C481" s="54"/>
      <c r="D481" s="54"/>
      <c r="E481" s="55"/>
      <c r="F481" s="54"/>
      <c r="G481" s="54"/>
      <c r="H481" s="53"/>
      <c r="I481" s="55"/>
      <c r="J481" s="55"/>
      <c r="K481" s="54"/>
      <c r="L481" s="54"/>
      <c r="N481" s="52"/>
    </row>
    <row r="482" spans="2:14" s="56" customFormat="1" ht="36" customHeight="1">
      <c r="B482" s="54"/>
      <c r="C482" s="54"/>
      <c r="D482" s="54"/>
      <c r="E482" s="55"/>
      <c r="F482" s="54"/>
      <c r="G482" s="54"/>
      <c r="H482" s="53"/>
      <c r="I482" s="55"/>
      <c r="J482" s="55"/>
      <c r="K482" s="54"/>
      <c r="L482" s="54"/>
      <c r="N482" s="52"/>
    </row>
    <row r="483" spans="2:14" s="56" customFormat="1" ht="36" customHeight="1">
      <c r="B483" s="54"/>
      <c r="C483" s="54"/>
      <c r="D483" s="54"/>
      <c r="E483" s="55"/>
      <c r="F483" s="54"/>
      <c r="G483" s="54"/>
      <c r="H483" s="53"/>
      <c r="I483" s="55"/>
      <c r="J483" s="55"/>
      <c r="K483" s="54"/>
      <c r="L483" s="54"/>
      <c r="N483" s="52"/>
    </row>
    <row r="484" spans="2:14" s="56" customFormat="1" ht="36" customHeight="1">
      <c r="B484" s="54"/>
      <c r="C484" s="54"/>
      <c r="D484" s="54"/>
      <c r="E484" s="55"/>
      <c r="F484" s="54"/>
      <c r="G484" s="54"/>
      <c r="H484" s="53"/>
      <c r="I484" s="55"/>
      <c r="J484" s="55"/>
      <c r="K484" s="54"/>
      <c r="L484" s="54"/>
      <c r="N484" s="52"/>
    </row>
    <row r="485" spans="2:14" s="56" customFormat="1" ht="36" customHeight="1">
      <c r="B485" s="54"/>
      <c r="C485" s="54"/>
      <c r="D485" s="54"/>
      <c r="E485" s="55"/>
      <c r="F485" s="54"/>
      <c r="G485" s="54"/>
      <c r="H485" s="53"/>
      <c r="I485" s="55"/>
      <c r="J485" s="55"/>
      <c r="K485" s="54"/>
      <c r="L485" s="54"/>
      <c r="N485" s="52"/>
    </row>
    <row r="486" spans="2:14" s="56" customFormat="1" ht="36" customHeight="1">
      <c r="B486" s="54"/>
      <c r="C486" s="54"/>
      <c r="D486" s="54"/>
      <c r="E486" s="55"/>
      <c r="F486" s="54"/>
      <c r="G486" s="54"/>
      <c r="H486" s="53"/>
      <c r="I486" s="55"/>
      <c r="J486" s="55"/>
      <c r="K486" s="54"/>
      <c r="L486" s="54"/>
      <c r="N486" s="52"/>
    </row>
    <row r="487" spans="2:14" s="56" customFormat="1" ht="36" customHeight="1">
      <c r="B487" s="54"/>
      <c r="C487" s="54"/>
      <c r="D487" s="54"/>
      <c r="E487" s="55"/>
      <c r="F487" s="54"/>
      <c r="G487" s="54"/>
      <c r="H487" s="53"/>
      <c r="I487" s="55"/>
      <c r="J487" s="55"/>
      <c r="K487" s="54"/>
      <c r="L487" s="54"/>
      <c r="N487" s="52"/>
    </row>
    <row r="488" spans="2:14" s="56" customFormat="1" ht="36" customHeight="1">
      <c r="B488" s="54"/>
      <c r="C488" s="54"/>
      <c r="D488" s="54"/>
      <c r="E488" s="55"/>
      <c r="F488" s="54"/>
      <c r="G488" s="54"/>
      <c r="H488" s="53"/>
      <c r="I488" s="55"/>
      <c r="J488" s="55"/>
      <c r="K488" s="54"/>
      <c r="L488" s="54"/>
      <c r="N488" s="52"/>
    </row>
    <row r="489" spans="2:14" s="56" customFormat="1" ht="36" customHeight="1">
      <c r="B489" s="54"/>
      <c r="C489" s="54"/>
      <c r="D489" s="54"/>
      <c r="E489" s="55"/>
      <c r="F489" s="54"/>
      <c r="G489" s="54"/>
      <c r="H489" s="53"/>
      <c r="I489" s="55"/>
      <c r="J489" s="55"/>
      <c r="K489" s="54"/>
      <c r="L489" s="54"/>
      <c r="N489" s="52"/>
    </row>
    <row r="490" spans="2:14" s="56" customFormat="1" ht="36" customHeight="1">
      <c r="B490" s="54"/>
      <c r="C490" s="54"/>
      <c r="D490" s="54"/>
      <c r="E490" s="55"/>
      <c r="F490" s="54"/>
      <c r="G490" s="54"/>
      <c r="H490" s="53"/>
      <c r="I490" s="55"/>
      <c r="J490" s="55"/>
      <c r="K490" s="54"/>
      <c r="L490" s="54"/>
      <c r="N490" s="52"/>
    </row>
    <row r="491" spans="2:14" s="56" customFormat="1" ht="36" customHeight="1">
      <c r="B491" s="54"/>
      <c r="C491" s="54"/>
      <c r="D491" s="54"/>
      <c r="E491" s="55"/>
      <c r="F491" s="54"/>
      <c r="G491" s="54"/>
      <c r="H491" s="53"/>
      <c r="I491" s="55"/>
      <c r="J491" s="55"/>
      <c r="K491" s="54"/>
      <c r="L491" s="54"/>
      <c r="N491" s="52"/>
    </row>
    <row r="492" spans="2:14" s="56" customFormat="1" ht="36" customHeight="1">
      <c r="B492" s="54"/>
      <c r="C492" s="54"/>
      <c r="D492" s="54"/>
      <c r="E492" s="55"/>
      <c r="F492" s="54"/>
      <c r="G492" s="54"/>
      <c r="H492" s="53"/>
      <c r="I492" s="55"/>
      <c r="J492" s="55"/>
      <c r="K492" s="54"/>
      <c r="L492" s="54"/>
      <c r="N492" s="52"/>
    </row>
    <row r="493" spans="2:14" s="56" customFormat="1" ht="36" customHeight="1">
      <c r="B493" s="54"/>
      <c r="C493" s="54"/>
      <c r="D493" s="54"/>
      <c r="E493" s="55"/>
      <c r="F493" s="54"/>
      <c r="G493" s="54"/>
      <c r="H493" s="53"/>
      <c r="I493" s="55"/>
      <c r="J493" s="55"/>
      <c r="K493" s="54"/>
      <c r="L493" s="54"/>
      <c r="N493" s="52"/>
    </row>
    <row r="494" spans="2:14" s="56" customFormat="1" ht="36" customHeight="1">
      <c r="B494" s="54"/>
      <c r="C494" s="54"/>
      <c r="D494" s="54"/>
      <c r="E494" s="55"/>
      <c r="F494" s="54"/>
      <c r="G494" s="54"/>
      <c r="H494" s="53"/>
      <c r="I494" s="55"/>
      <c r="J494" s="55"/>
      <c r="K494" s="54"/>
      <c r="L494" s="54"/>
      <c r="N494" s="52"/>
    </row>
    <row r="495" spans="2:14" s="56" customFormat="1" ht="36" customHeight="1">
      <c r="B495" s="54"/>
      <c r="C495" s="54"/>
      <c r="D495" s="54"/>
      <c r="E495" s="55"/>
      <c r="F495" s="54"/>
      <c r="G495" s="54"/>
      <c r="H495" s="53"/>
      <c r="I495" s="55"/>
      <c r="J495" s="55"/>
      <c r="K495" s="54"/>
      <c r="L495" s="54"/>
      <c r="N495" s="52"/>
    </row>
    <row r="496" spans="2:14" s="56" customFormat="1" ht="36" customHeight="1">
      <c r="B496" s="54"/>
      <c r="C496" s="54"/>
      <c r="D496" s="54"/>
      <c r="E496" s="55"/>
      <c r="F496" s="54"/>
      <c r="G496" s="54"/>
      <c r="H496" s="53"/>
      <c r="I496" s="55"/>
      <c r="J496" s="55"/>
      <c r="K496" s="54"/>
      <c r="L496" s="54"/>
      <c r="N496" s="52"/>
    </row>
    <row r="497" spans="2:14" s="56" customFormat="1" ht="36" customHeight="1">
      <c r="B497" s="54"/>
      <c r="C497" s="54"/>
      <c r="D497" s="54"/>
      <c r="E497" s="55"/>
      <c r="F497" s="54"/>
      <c r="G497" s="54"/>
      <c r="H497" s="53"/>
      <c r="I497" s="55"/>
      <c r="J497" s="55"/>
      <c r="K497" s="54"/>
      <c r="L497" s="54"/>
      <c r="N497" s="52"/>
    </row>
    <row r="498" spans="2:14" s="56" customFormat="1" ht="36" customHeight="1">
      <c r="B498" s="54"/>
      <c r="C498" s="54"/>
      <c r="D498" s="54"/>
      <c r="E498" s="55"/>
      <c r="F498" s="54"/>
      <c r="G498" s="54"/>
      <c r="H498" s="53"/>
      <c r="I498" s="55"/>
      <c r="J498" s="55"/>
      <c r="K498" s="54"/>
      <c r="L498" s="54"/>
      <c r="N498" s="52"/>
    </row>
    <row r="499" spans="2:14" s="56" customFormat="1" ht="36" customHeight="1">
      <c r="B499" s="54"/>
      <c r="C499" s="54"/>
      <c r="D499" s="54"/>
      <c r="E499" s="55"/>
      <c r="F499" s="54"/>
      <c r="G499" s="54"/>
      <c r="H499" s="53"/>
      <c r="I499" s="55"/>
      <c r="J499" s="55"/>
      <c r="K499" s="54"/>
      <c r="L499" s="54"/>
      <c r="N499" s="52"/>
    </row>
    <row r="500" spans="2:14" s="56" customFormat="1" ht="36" customHeight="1">
      <c r="B500" s="54"/>
      <c r="C500" s="54"/>
      <c r="D500" s="54"/>
      <c r="E500" s="55"/>
      <c r="F500" s="54"/>
      <c r="G500" s="54"/>
      <c r="H500" s="53"/>
      <c r="I500" s="55"/>
      <c r="J500" s="55"/>
      <c r="K500" s="54"/>
      <c r="L500" s="54"/>
      <c r="N500" s="52"/>
    </row>
    <row r="501" spans="2:14" s="56" customFormat="1" ht="36" customHeight="1">
      <c r="B501" s="54"/>
      <c r="C501" s="54"/>
      <c r="D501" s="54"/>
      <c r="E501" s="55"/>
      <c r="F501" s="54"/>
      <c r="G501" s="54"/>
      <c r="H501" s="53"/>
      <c r="I501" s="55"/>
      <c r="J501" s="55"/>
      <c r="K501" s="54"/>
      <c r="L501" s="54"/>
      <c r="N501" s="52"/>
    </row>
    <row r="502" spans="2:14" s="56" customFormat="1" ht="36" customHeight="1">
      <c r="B502" s="54"/>
      <c r="C502" s="54"/>
      <c r="D502" s="54"/>
      <c r="E502" s="55"/>
      <c r="F502" s="54"/>
      <c r="G502" s="54"/>
      <c r="H502" s="53"/>
      <c r="I502" s="55"/>
      <c r="J502" s="55"/>
      <c r="K502" s="54"/>
      <c r="L502" s="54"/>
      <c r="N502" s="52"/>
    </row>
    <row r="503" spans="2:14" s="56" customFormat="1" ht="36" customHeight="1">
      <c r="B503" s="54"/>
      <c r="C503" s="54"/>
      <c r="D503" s="54"/>
      <c r="E503" s="55"/>
      <c r="F503" s="54"/>
      <c r="G503" s="54"/>
      <c r="H503" s="53"/>
      <c r="I503" s="55"/>
      <c r="J503" s="55"/>
      <c r="K503" s="54"/>
      <c r="L503" s="54"/>
      <c r="N503" s="52"/>
    </row>
    <row r="504" spans="2:14" s="56" customFormat="1" ht="36" customHeight="1">
      <c r="B504" s="54"/>
      <c r="C504" s="54"/>
      <c r="D504" s="54"/>
      <c r="E504" s="55"/>
      <c r="F504" s="54"/>
      <c r="G504" s="54"/>
      <c r="H504" s="53"/>
      <c r="I504" s="55"/>
      <c r="J504" s="55"/>
      <c r="K504" s="54"/>
      <c r="L504" s="54"/>
      <c r="N504" s="52"/>
    </row>
    <row r="505" spans="2:14" s="56" customFormat="1" ht="36" customHeight="1">
      <c r="B505" s="54"/>
      <c r="C505" s="54"/>
      <c r="D505" s="54"/>
      <c r="E505" s="55"/>
      <c r="F505" s="54"/>
      <c r="G505" s="54"/>
      <c r="H505" s="53"/>
      <c r="I505" s="55"/>
      <c r="J505" s="55"/>
      <c r="K505" s="54"/>
      <c r="L505" s="54"/>
      <c r="N505" s="52"/>
    </row>
    <row r="506" spans="2:14" s="56" customFormat="1" ht="36" customHeight="1">
      <c r="B506" s="58"/>
      <c r="C506" s="58"/>
      <c r="D506" s="58"/>
      <c r="E506" s="59"/>
      <c r="F506" s="58"/>
      <c r="G506" s="58"/>
      <c r="H506" s="60"/>
      <c r="I506" s="59"/>
      <c r="J506" s="59"/>
      <c r="K506" s="58"/>
      <c r="L506" s="58"/>
      <c r="N506" s="52"/>
    </row>
  </sheetData>
  <autoFilter ref="B5:L5" xr:uid="{E9F0200B-11D6-0F4A-87CA-FE057C73D5D3}"/>
  <mergeCells count="2">
    <mergeCell ref="B2:F2"/>
    <mergeCell ref="H2:L2"/>
  </mergeCells>
  <phoneticPr fontId="36" type="noConversion"/>
  <conditionalFormatting sqref="B6:L506">
    <cfRule type="containsBlanks" dxfId="5" priority="6">
      <formula>LEN(TRIM(B6))=0</formula>
    </cfRule>
  </conditionalFormatting>
  <conditionalFormatting sqref="H2">
    <cfRule type="containsBlanks" dxfId="4" priority="5">
      <formula>LEN(TRIM(H2))=0</formula>
    </cfRule>
  </conditionalFormatting>
  <conditionalFormatting sqref="H6:L506">
    <cfRule type="cellIs" dxfId="3" priority="1" operator="equal">
      <formula>4</formula>
    </cfRule>
    <cfRule type="cellIs" dxfId="2" priority="2" operator="equal">
      <formula>3</formula>
    </cfRule>
    <cfRule type="cellIs" dxfId="1" priority="3" operator="equal">
      <formula>2</formula>
    </cfRule>
    <cfRule type="cellIs" dxfId="0" priority="4" operator="equal">
      <formula>1</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80EA7A12-442C-6641-8BE6-F3E750939480}">
          <x14:formula1>
            <xm:f>'3. Term Sheet'!$B$4:$B$18</xm:f>
          </x14:formula1>
          <xm:sqref>C6:C506</xm:sqref>
        </x14:dataValidation>
        <x14:dataValidation type="list" allowBlank="1" showInputMessage="1" showErrorMessage="1" xr:uid="{3397334B-DEE3-D340-82DF-EB8D8E9AAF62}">
          <x14:formula1>
            <xm:f>'3. Term Sheet'!$C$4:$C$9</xm:f>
          </x14:formula1>
          <xm:sqref>D6:D506</xm:sqref>
        </x14:dataValidation>
        <x14:dataValidation type="list" allowBlank="1" showInputMessage="1" showErrorMessage="1" xr:uid="{38DEFD50-719A-0B41-99AA-C94737F77204}">
          <x14:formula1>
            <xm:f>'3. Term Sheet'!$D$4:$D$9</xm:f>
          </x14:formula1>
          <xm:sqref>E6:E506</xm:sqref>
        </x14:dataValidation>
        <x14:dataValidation type="list" allowBlank="1" showInputMessage="1" showErrorMessage="1" xr:uid="{F017FF99-FEB3-E544-B61B-088094DCCBAF}">
          <x14:formula1>
            <xm:f>'3. Term Sheet'!$E$4:$E$8</xm:f>
          </x14:formula1>
          <xm:sqref>F6:F506</xm:sqref>
        </x14:dataValidation>
        <x14:dataValidation type="list" allowBlank="1" showInputMessage="1" showErrorMessage="1" xr:uid="{87D5D7F7-F8E9-A54A-9C04-962D64FA12F6}">
          <x14:formula1>
            <xm:f>'3. Term Sheet'!$F$4:$F$7</xm:f>
          </x14:formula1>
          <xm:sqref>K6:L506 H6:I506</xm:sqref>
        </x14:dataValidation>
        <x14:dataValidation type="list" allowBlank="1" showInputMessage="1" showErrorMessage="1" xr:uid="{9EE6F3C8-4562-FF4C-8E5B-DEEE19CABE22}">
          <x14:formula1>
            <xm:f>'3. Term Sheet'!$A$4:$A$18</xm:f>
          </x14:formula1>
          <xm:sqref>J6:J506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EBACB-6543-9848-8C83-1FF1088330D6}">
  <dimension ref="B1:AV144"/>
  <sheetViews>
    <sheetView showGridLines="0" zoomScale="80" zoomScaleNormal="80" workbookViewId="0">
      <selection activeCell="AD126" sqref="AD126"/>
    </sheetView>
  </sheetViews>
  <sheetFormatPr baseColWidth="10" defaultRowHeight="16"/>
  <cols>
    <col min="1" max="1" width="4" style="5" customWidth="1"/>
    <col min="2" max="2" width="2.5" style="5" customWidth="1"/>
    <col min="3" max="15" width="10.83203125" style="5"/>
    <col min="16" max="17" width="4.33203125" style="5" customWidth="1"/>
    <col min="18" max="22" width="10.83203125" style="5"/>
    <col min="23" max="23" width="4.33203125" style="5" customWidth="1"/>
    <col min="24" max="26" width="10.83203125" style="5"/>
    <col min="27" max="27" width="13.83203125" style="5" customWidth="1"/>
    <col min="28" max="28" width="4.33203125" style="5" customWidth="1"/>
    <col min="29" max="29" width="0.5" style="5" customWidth="1"/>
    <col min="30" max="16384" width="10.83203125" style="5"/>
  </cols>
  <sheetData>
    <row r="1" spans="3:48" ht="132" customHeight="1">
      <c r="C1" s="61" t="s">
        <v>53</v>
      </c>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2"/>
      <c r="AO1" s="62"/>
      <c r="AP1" s="62"/>
      <c r="AQ1" s="62"/>
      <c r="AR1" s="62"/>
      <c r="AS1" s="62"/>
      <c r="AT1" s="62"/>
      <c r="AU1" s="62"/>
      <c r="AV1" s="62"/>
    </row>
    <row r="4" spans="3:48" ht="8" customHeight="1"/>
    <row r="5" spans="3:48">
      <c r="C5" s="63"/>
    </row>
    <row r="6" spans="3:48" ht="10" customHeight="1"/>
    <row r="24" s="5" customFormat="1" ht="8" customHeight="1"/>
    <row r="25" s="5" customFormat="1" ht="9" customHeight="1"/>
    <row r="26" s="5" customFormat="1" ht="16" customHeight="1"/>
    <row r="28" s="5" customFormat="1" ht="8" customHeight="1"/>
    <row r="29" s="5" customFormat="1" ht="8" customHeight="1"/>
    <row r="35" s="5" customFormat="1" ht="17" customHeight="1"/>
    <row r="45" s="5" customFormat="1" ht="8" customHeight="1"/>
    <row r="49" s="5" customFormat="1" ht="8" customHeight="1"/>
    <row r="65" spans="4:9" ht="8" customHeight="1"/>
    <row r="69" spans="4:9" ht="8" customHeight="1"/>
    <row r="72" spans="4:9" ht="18" customHeight="1"/>
    <row r="73" spans="4:9" ht="18" customHeight="1"/>
    <row r="74" spans="4:9" ht="18" customHeight="1"/>
    <row r="75" spans="4:9" ht="18" customHeight="1"/>
    <row r="76" spans="4:9" ht="18" customHeight="1"/>
    <row r="77" spans="4:9" ht="18" customHeight="1"/>
    <row r="78" spans="4:9" ht="18" customHeight="1"/>
    <row r="79" spans="4:9" ht="18" customHeight="1"/>
    <row r="80" spans="4:9" ht="18" customHeight="1" thickBot="1">
      <c r="D80" s="64"/>
      <c r="E80" s="64"/>
      <c r="F80" s="64"/>
      <c r="G80" s="64"/>
      <c r="H80" s="64"/>
      <c r="I80" s="64"/>
    </row>
    <row r="81" spans="2:13" ht="16" customHeight="1">
      <c r="B81" s="65"/>
      <c r="C81" s="139">
        <f>Calculations!C2</f>
        <v>0</v>
      </c>
      <c r="D81" s="140"/>
      <c r="E81" s="140"/>
      <c r="F81" s="140"/>
      <c r="G81" s="141"/>
      <c r="H81" s="66"/>
      <c r="I81" s="139">
        <f>Calculations!B2</f>
        <v>0</v>
      </c>
      <c r="J81" s="140"/>
      <c r="K81" s="140"/>
      <c r="L81" s="140"/>
      <c r="M81" s="141"/>
    </row>
    <row r="82" spans="2:13" ht="16" customHeight="1">
      <c r="B82" s="65"/>
      <c r="C82" s="142"/>
      <c r="D82" s="143"/>
      <c r="E82" s="143"/>
      <c r="F82" s="143"/>
      <c r="G82" s="144"/>
      <c r="H82" s="66"/>
      <c r="I82" s="142"/>
      <c r="J82" s="143"/>
      <c r="K82" s="143"/>
      <c r="L82" s="143"/>
      <c r="M82" s="144"/>
    </row>
    <row r="83" spans="2:13" ht="16" customHeight="1">
      <c r="B83" s="65"/>
      <c r="C83" s="142"/>
      <c r="D83" s="143"/>
      <c r="E83" s="143"/>
      <c r="F83" s="143"/>
      <c r="G83" s="144"/>
      <c r="H83" s="66"/>
      <c r="I83" s="142"/>
      <c r="J83" s="143"/>
      <c r="K83" s="143"/>
      <c r="L83" s="143"/>
      <c r="M83" s="144"/>
    </row>
    <row r="84" spans="2:13" ht="16" customHeight="1">
      <c r="B84" s="65"/>
      <c r="C84" s="142"/>
      <c r="D84" s="143"/>
      <c r="E84" s="143"/>
      <c r="F84" s="143"/>
      <c r="G84" s="144"/>
      <c r="H84" s="66"/>
      <c r="I84" s="142"/>
      <c r="J84" s="143"/>
      <c r="K84" s="143"/>
      <c r="L84" s="143"/>
      <c r="M84" s="144"/>
    </row>
    <row r="85" spans="2:13" ht="16" customHeight="1">
      <c r="B85" s="65"/>
      <c r="C85" s="142"/>
      <c r="D85" s="143"/>
      <c r="E85" s="143"/>
      <c r="F85" s="143"/>
      <c r="G85" s="144"/>
      <c r="H85" s="66"/>
      <c r="I85" s="142"/>
      <c r="J85" s="143"/>
      <c r="K85" s="143"/>
      <c r="L85" s="143"/>
      <c r="M85" s="144"/>
    </row>
    <row r="86" spans="2:13" ht="16" customHeight="1">
      <c r="B86" s="65"/>
      <c r="C86" s="142"/>
      <c r="D86" s="143"/>
      <c r="E86" s="143"/>
      <c r="F86" s="143"/>
      <c r="G86" s="144"/>
      <c r="H86" s="66"/>
      <c r="I86" s="142"/>
      <c r="J86" s="143"/>
      <c r="K86" s="143"/>
      <c r="L86" s="143"/>
      <c r="M86" s="144"/>
    </row>
    <row r="87" spans="2:13" ht="16" customHeight="1">
      <c r="B87" s="65"/>
      <c r="C87" s="142"/>
      <c r="D87" s="143"/>
      <c r="E87" s="143"/>
      <c r="F87" s="143"/>
      <c r="G87" s="144"/>
      <c r="H87" s="66"/>
      <c r="I87" s="142"/>
      <c r="J87" s="143"/>
      <c r="K87" s="143"/>
      <c r="L87" s="143"/>
      <c r="M87" s="144"/>
    </row>
    <row r="88" spans="2:13" ht="16" customHeight="1" thickBot="1">
      <c r="B88" s="65"/>
      <c r="C88" s="145"/>
      <c r="D88" s="146"/>
      <c r="E88" s="146"/>
      <c r="F88" s="146"/>
      <c r="G88" s="147"/>
      <c r="H88" s="66"/>
      <c r="I88" s="145"/>
      <c r="J88" s="146"/>
      <c r="K88" s="146"/>
      <c r="L88" s="146"/>
      <c r="M88" s="147"/>
    </row>
    <row r="89" spans="2:13" ht="16" customHeight="1">
      <c r="C89" s="67"/>
      <c r="D89" s="67"/>
      <c r="E89" s="67"/>
      <c r="F89" s="67"/>
      <c r="G89" s="67"/>
      <c r="H89" s="67"/>
      <c r="I89" s="67"/>
      <c r="J89" s="67"/>
      <c r="K89" s="67"/>
      <c r="L89" s="67"/>
      <c r="M89" s="67"/>
    </row>
    <row r="90" spans="2:13" ht="16" customHeight="1">
      <c r="C90" s="67"/>
      <c r="D90" s="67"/>
      <c r="E90" s="67"/>
      <c r="F90" s="67"/>
      <c r="G90" s="67"/>
      <c r="H90" s="67"/>
      <c r="I90" s="67"/>
      <c r="J90" s="67"/>
      <c r="K90" s="67"/>
      <c r="L90" s="67"/>
      <c r="M90" s="67"/>
    </row>
    <row r="91" spans="2:13" ht="16" customHeight="1">
      <c r="C91" s="67"/>
      <c r="D91" s="67"/>
      <c r="E91" s="67"/>
      <c r="F91" s="67"/>
      <c r="G91" s="67"/>
      <c r="H91" s="67"/>
      <c r="I91" s="67"/>
      <c r="J91" s="67"/>
      <c r="K91" s="67"/>
      <c r="L91" s="67"/>
      <c r="M91" s="67"/>
    </row>
    <row r="92" spans="2:13" ht="16" customHeight="1" thickBot="1">
      <c r="C92" s="67"/>
      <c r="D92" s="67"/>
      <c r="E92" s="67"/>
      <c r="F92" s="67"/>
      <c r="G92" s="67"/>
      <c r="H92" s="67"/>
      <c r="I92" s="67"/>
      <c r="J92" s="67"/>
      <c r="K92" s="67"/>
      <c r="L92" s="67"/>
      <c r="M92" s="67"/>
    </row>
    <row r="93" spans="2:13" ht="16" customHeight="1">
      <c r="C93" s="139">
        <f>Calculations!C3</f>
        <v>0</v>
      </c>
      <c r="D93" s="140"/>
      <c r="E93" s="140"/>
      <c r="F93" s="140"/>
      <c r="G93" s="141"/>
      <c r="H93" s="66"/>
      <c r="I93" s="139">
        <f>Calculations!B3</f>
        <v>0</v>
      </c>
      <c r="J93" s="140"/>
      <c r="K93" s="140"/>
      <c r="L93" s="140"/>
      <c r="M93" s="141"/>
    </row>
    <row r="94" spans="2:13" ht="16" customHeight="1">
      <c r="C94" s="142"/>
      <c r="D94" s="143"/>
      <c r="E94" s="143"/>
      <c r="F94" s="143"/>
      <c r="G94" s="144"/>
      <c r="H94" s="66"/>
      <c r="I94" s="142"/>
      <c r="J94" s="143"/>
      <c r="K94" s="143"/>
      <c r="L94" s="143"/>
      <c r="M94" s="144"/>
    </row>
    <row r="95" spans="2:13" ht="16" customHeight="1">
      <c r="C95" s="142"/>
      <c r="D95" s="143"/>
      <c r="E95" s="143"/>
      <c r="F95" s="143"/>
      <c r="G95" s="144"/>
      <c r="H95" s="66"/>
      <c r="I95" s="142"/>
      <c r="J95" s="143"/>
      <c r="K95" s="143"/>
      <c r="L95" s="143"/>
      <c r="M95" s="144"/>
    </row>
    <row r="96" spans="2:13" ht="16" customHeight="1">
      <c r="C96" s="142"/>
      <c r="D96" s="143"/>
      <c r="E96" s="143"/>
      <c r="F96" s="143"/>
      <c r="G96" s="144"/>
      <c r="H96" s="66"/>
      <c r="I96" s="142"/>
      <c r="J96" s="143"/>
      <c r="K96" s="143"/>
      <c r="L96" s="143"/>
      <c r="M96" s="144"/>
    </row>
    <row r="97" spans="2:13" ht="16" customHeight="1">
      <c r="C97" s="142"/>
      <c r="D97" s="143"/>
      <c r="E97" s="143"/>
      <c r="F97" s="143"/>
      <c r="G97" s="144"/>
      <c r="H97" s="66"/>
      <c r="I97" s="142"/>
      <c r="J97" s="143"/>
      <c r="K97" s="143"/>
      <c r="L97" s="143"/>
      <c r="M97" s="144"/>
    </row>
    <row r="98" spans="2:13" ht="16" customHeight="1">
      <c r="C98" s="142"/>
      <c r="D98" s="143"/>
      <c r="E98" s="143"/>
      <c r="F98" s="143"/>
      <c r="G98" s="144"/>
      <c r="H98" s="66"/>
      <c r="I98" s="142"/>
      <c r="J98" s="143"/>
      <c r="K98" s="143"/>
      <c r="L98" s="143"/>
      <c r="M98" s="144"/>
    </row>
    <row r="99" spans="2:13" ht="16" customHeight="1">
      <c r="C99" s="142"/>
      <c r="D99" s="143"/>
      <c r="E99" s="143"/>
      <c r="F99" s="143"/>
      <c r="G99" s="144"/>
      <c r="H99" s="66"/>
      <c r="I99" s="142"/>
      <c r="J99" s="143"/>
      <c r="K99" s="143"/>
      <c r="L99" s="143"/>
      <c r="M99" s="144"/>
    </row>
    <row r="100" spans="2:13" ht="16" customHeight="1" thickBot="1">
      <c r="C100" s="145"/>
      <c r="D100" s="146"/>
      <c r="E100" s="146"/>
      <c r="F100" s="146"/>
      <c r="G100" s="147"/>
      <c r="H100" s="66"/>
      <c r="I100" s="145"/>
      <c r="J100" s="146"/>
      <c r="K100" s="146"/>
      <c r="L100" s="146"/>
      <c r="M100" s="147"/>
    </row>
    <row r="101" spans="2:13" ht="16" customHeight="1">
      <c r="C101" s="67"/>
      <c r="D101" s="67"/>
      <c r="E101" s="67"/>
      <c r="F101" s="67"/>
      <c r="G101" s="67"/>
      <c r="H101" s="67"/>
      <c r="I101" s="67"/>
      <c r="J101" s="67"/>
      <c r="K101" s="67"/>
      <c r="L101" s="67"/>
      <c r="M101" s="67"/>
    </row>
    <row r="102" spans="2:13" ht="16" customHeight="1">
      <c r="C102" s="67"/>
      <c r="D102" s="67"/>
      <c r="E102" s="67"/>
      <c r="F102" s="67"/>
      <c r="G102" s="67"/>
      <c r="H102" s="67"/>
      <c r="I102" s="67"/>
      <c r="J102" s="67"/>
      <c r="K102" s="67"/>
      <c r="L102" s="67"/>
      <c r="M102" s="67"/>
    </row>
    <row r="103" spans="2:13" ht="16" customHeight="1">
      <c r="C103" s="67"/>
      <c r="D103" s="67"/>
      <c r="E103" s="67"/>
      <c r="F103" s="67"/>
      <c r="G103" s="67"/>
      <c r="H103" s="67"/>
      <c r="I103" s="67"/>
      <c r="J103" s="67"/>
      <c r="K103" s="67"/>
      <c r="L103" s="67"/>
      <c r="M103" s="67"/>
    </row>
    <row r="104" spans="2:13" ht="16" customHeight="1" thickBot="1">
      <c r="C104" s="67"/>
      <c r="D104" s="67"/>
      <c r="E104" s="67"/>
      <c r="F104" s="67"/>
      <c r="G104" s="67"/>
      <c r="H104" s="67"/>
      <c r="I104" s="67"/>
      <c r="J104" s="67"/>
      <c r="K104" s="67"/>
      <c r="L104" s="67"/>
      <c r="M104" s="67"/>
    </row>
    <row r="105" spans="2:13" ht="16" customHeight="1">
      <c r="B105" s="65"/>
      <c r="C105" s="139">
        <f>Calculations!C4</f>
        <v>0</v>
      </c>
      <c r="D105" s="140"/>
      <c r="E105" s="140"/>
      <c r="F105" s="140"/>
      <c r="G105" s="141"/>
      <c r="H105" s="66"/>
      <c r="I105" s="139">
        <f>Calculations!B4</f>
        <v>0</v>
      </c>
      <c r="J105" s="140"/>
      <c r="K105" s="140"/>
      <c r="L105" s="140"/>
      <c r="M105" s="141"/>
    </row>
    <row r="106" spans="2:13" ht="16" customHeight="1">
      <c r="B106" s="65"/>
      <c r="C106" s="142"/>
      <c r="D106" s="143"/>
      <c r="E106" s="143"/>
      <c r="F106" s="143"/>
      <c r="G106" s="144"/>
      <c r="H106" s="66"/>
      <c r="I106" s="142"/>
      <c r="J106" s="143"/>
      <c r="K106" s="143"/>
      <c r="L106" s="143"/>
      <c r="M106" s="144"/>
    </row>
    <row r="107" spans="2:13" ht="16" customHeight="1">
      <c r="B107" s="65"/>
      <c r="C107" s="142"/>
      <c r="D107" s="143"/>
      <c r="E107" s="143"/>
      <c r="F107" s="143"/>
      <c r="G107" s="144"/>
      <c r="H107" s="66"/>
      <c r="I107" s="142"/>
      <c r="J107" s="143"/>
      <c r="K107" s="143"/>
      <c r="L107" s="143"/>
      <c r="M107" s="144"/>
    </row>
    <row r="108" spans="2:13" ht="16" customHeight="1">
      <c r="B108" s="65"/>
      <c r="C108" s="142"/>
      <c r="D108" s="143"/>
      <c r="E108" s="143"/>
      <c r="F108" s="143"/>
      <c r="G108" s="144"/>
      <c r="H108" s="66"/>
      <c r="I108" s="142"/>
      <c r="J108" s="143"/>
      <c r="K108" s="143"/>
      <c r="L108" s="143"/>
      <c r="M108" s="144"/>
    </row>
    <row r="109" spans="2:13" ht="16" customHeight="1">
      <c r="B109" s="65"/>
      <c r="C109" s="142"/>
      <c r="D109" s="143"/>
      <c r="E109" s="143"/>
      <c r="F109" s="143"/>
      <c r="G109" s="144"/>
      <c r="H109" s="66"/>
      <c r="I109" s="142"/>
      <c r="J109" s="143"/>
      <c r="K109" s="143"/>
      <c r="L109" s="143"/>
      <c r="M109" s="144"/>
    </row>
    <row r="110" spans="2:13" ht="16" customHeight="1">
      <c r="B110" s="65"/>
      <c r="C110" s="142"/>
      <c r="D110" s="143"/>
      <c r="E110" s="143"/>
      <c r="F110" s="143"/>
      <c r="G110" s="144"/>
      <c r="H110" s="66"/>
      <c r="I110" s="142"/>
      <c r="J110" s="143"/>
      <c r="K110" s="143"/>
      <c r="L110" s="143"/>
      <c r="M110" s="144"/>
    </row>
    <row r="111" spans="2:13" ht="16" customHeight="1">
      <c r="B111" s="65"/>
      <c r="C111" s="142"/>
      <c r="D111" s="143"/>
      <c r="E111" s="143"/>
      <c r="F111" s="143"/>
      <c r="G111" s="144"/>
      <c r="H111" s="66"/>
      <c r="I111" s="142"/>
      <c r="J111" s="143"/>
      <c r="K111" s="143"/>
      <c r="L111" s="143"/>
      <c r="M111" s="144"/>
    </row>
    <row r="112" spans="2:13" ht="16" customHeight="1" thickBot="1">
      <c r="B112" s="65"/>
      <c r="C112" s="145"/>
      <c r="D112" s="146"/>
      <c r="E112" s="146"/>
      <c r="F112" s="146"/>
      <c r="G112" s="147"/>
      <c r="H112" s="66"/>
      <c r="I112" s="145"/>
      <c r="J112" s="146"/>
      <c r="K112" s="146"/>
      <c r="L112" s="146"/>
      <c r="M112" s="147"/>
    </row>
    <row r="113" spans="2:13" ht="16" customHeight="1">
      <c r="C113" s="68"/>
      <c r="D113" s="68"/>
      <c r="E113" s="68"/>
      <c r="F113" s="68"/>
      <c r="G113" s="68"/>
      <c r="H113" s="68"/>
      <c r="I113" s="67"/>
      <c r="J113" s="67"/>
      <c r="K113" s="67"/>
      <c r="L113" s="67"/>
      <c r="M113" s="67"/>
    </row>
    <row r="114" spans="2:13" ht="16" customHeight="1">
      <c r="C114" s="68"/>
      <c r="D114" s="68"/>
      <c r="E114" s="68"/>
      <c r="F114" s="68"/>
      <c r="G114" s="68"/>
      <c r="H114" s="68"/>
      <c r="I114" s="68"/>
      <c r="J114" s="67"/>
      <c r="K114" s="67"/>
      <c r="L114" s="67"/>
      <c r="M114" s="67"/>
    </row>
    <row r="115" spans="2:13" ht="16" customHeight="1">
      <c r="C115" s="68"/>
      <c r="D115" s="68"/>
      <c r="E115" s="68"/>
      <c r="F115" s="68"/>
      <c r="G115" s="68"/>
      <c r="H115" s="68"/>
      <c r="I115" s="68"/>
      <c r="J115" s="67"/>
      <c r="K115" s="67"/>
      <c r="L115" s="67"/>
      <c r="M115" s="67"/>
    </row>
    <row r="116" spans="2:13" ht="16" customHeight="1" thickBot="1">
      <c r="C116" s="68"/>
      <c r="D116" s="68"/>
      <c r="E116" s="68"/>
      <c r="F116" s="68"/>
      <c r="G116" s="68"/>
      <c r="H116" s="68"/>
      <c r="I116" s="68"/>
      <c r="J116" s="67"/>
      <c r="K116" s="67"/>
      <c r="L116" s="67"/>
      <c r="M116" s="67"/>
    </row>
    <row r="117" spans="2:13" ht="16" customHeight="1">
      <c r="B117" s="65"/>
      <c r="C117" s="139">
        <f>Calculations!C5</f>
        <v>0</v>
      </c>
      <c r="D117" s="140"/>
      <c r="E117" s="140"/>
      <c r="F117" s="140"/>
      <c r="G117" s="141"/>
      <c r="H117" s="66"/>
      <c r="I117" s="139">
        <f>Calculations!B5</f>
        <v>0</v>
      </c>
      <c r="J117" s="140"/>
      <c r="K117" s="140"/>
      <c r="L117" s="140"/>
      <c r="M117" s="141"/>
    </row>
    <row r="118" spans="2:13" ht="16" customHeight="1">
      <c r="B118" s="65"/>
      <c r="C118" s="142"/>
      <c r="D118" s="143"/>
      <c r="E118" s="143"/>
      <c r="F118" s="143"/>
      <c r="G118" s="144"/>
      <c r="H118" s="66"/>
      <c r="I118" s="142"/>
      <c r="J118" s="143"/>
      <c r="K118" s="143"/>
      <c r="L118" s="143"/>
      <c r="M118" s="144"/>
    </row>
    <row r="119" spans="2:13" ht="16" customHeight="1">
      <c r="B119" s="65"/>
      <c r="C119" s="142"/>
      <c r="D119" s="143"/>
      <c r="E119" s="143"/>
      <c r="F119" s="143"/>
      <c r="G119" s="144"/>
      <c r="H119" s="66"/>
      <c r="I119" s="142"/>
      <c r="J119" s="143"/>
      <c r="K119" s="143"/>
      <c r="L119" s="143"/>
      <c r="M119" s="144"/>
    </row>
    <row r="120" spans="2:13" ht="16" customHeight="1">
      <c r="B120" s="65"/>
      <c r="C120" s="142"/>
      <c r="D120" s="143"/>
      <c r="E120" s="143"/>
      <c r="F120" s="143"/>
      <c r="G120" s="144"/>
      <c r="H120" s="66"/>
      <c r="I120" s="142"/>
      <c r="J120" s="143"/>
      <c r="K120" s="143"/>
      <c r="L120" s="143"/>
      <c r="M120" s="144"/>
    </row>
    <row r="121" spans="2:13" ht="16" customHeight="1">
      <c r="B121" s="65"/>
      <c r="C121" s="142"/>
      <c r="D121" s="143"/>
      <c r="E121" s="143"/>
      <c r="F121" s="143"/>
      <c r="G121" s="144"/>
      <c r="H121" s="66"/>
      <c r="I121" s="142"/>
      <c r="J121" s="143"/>
      <c r="K121" s="143"/>
      <c r="L121" s="143"/>
      <c r="M121" s="144"/>
    </row>
    <row r="122" spans="2:13" ht="16" customHeight="1">
      <c r="B122" s="65"/>
      <c r="C122" s="142"/>
      <c r="D122" s="143"/>
      <c r="E122" s="143"/>
      <c r="F122" s="143"/>
      <c r="G122" s="144"/>
      <c r="H122" s="66"/>
      <c r="I122" s="142"/>
      <c r="J122" s="143"/>
      <c r="K122" s="143"/>
      <c r="L122" s="143"/>
      <c r="M122" s="144"/>
    </row>
    <row r="123" spans="2:13" ht="16" customHeight="1">
      <c r="B123" s="65"/>
      <c r="C123" s="142"/>
      <c r="D123" s="143"/>
      <c r="E123" s="143"/>
      <c r="F123" s="143"/>
      <c r="G123" s="144"/>
      <c r="H123" s="66"/>
      <c r="I123" s="142"/>
      <c r="J123" s="143"/>
      <c r="K123" s="143"/>
      <c r="L123" s="143"/>
      <c r="M123" s="144"/>
    </row>
    <row r="124" spans="2:13" ht="16" customHeight="1" thickBot="1">
      <c r="B124" s="65"/>
      <c r="C124" s="145"/>
      <c r="D124" s="146"/>
      <c r="E124" s="146"/>
      <c r="F124" s="146"/>
      <c r="G124" s="147"/>
      <c r="H124" s="66"/>
      <c r="I124" s="145"/>
      <c r="J124" s="146"/>
      <c r="K124" s="146"/>
      <c r="L124" s="146"/>
      <c r="M124" s="147"/>
    </row>
    <row r="125" spans="2:13" ht="16" customHeight="1">
      <c r="C125" s="69"/>
      <c r="D125" s="69"/>
      <c r="E125" s="69"/>
      <c r="F125" s="69"/>
      <c r="G125" s="69"/>
      <c r="H125" s="69"/>
      <c r="I125" s="69"/>
    </row>
    <row r="126" spans="2:13" ht="16" customHeight="1">
      <c r="C126" s="69"/>
      <c r="D126" s="69"/>
      <c r="E126" s="69"/>
      <c r="F126" s="69"/>
      <c r="G126" s="69"/>
      <c r="H126" s="69"/>
      <c r="I126" s="69"/>
    </row>
    <row r="127" spans="2:13" ht="16" customHeight="1">
      <c r="C127" s="69"/>
      <c r="D127" s="69"/>
      <c r="E127" s="69"/>
      <c r="F127" s="69"/>
      <c r="G127" s="69"/>
      <c r="H127" s="69"/>
      <c r="I127" s="69"/>
    </row>
    <row r="128" spans="2:13" ht="16" customHeight="1">
      <c r="C128" s="69"/>
      <c r="D128" s="69"/>
      <c r="E128" s="69"/>
      <c r="F128" s="69"/>
      <c r="G128" s="69"/>
      <c r="H128" s="69"/>
      <c r="I128" s="69"/>
    </row>
    <row r="129" spans="3:9" ht="16" customHeight="1">
      <c r="C129" s="69"/>
      <c r="D129" s="69"/>
      <c r="E129" s="69"/>
      <c r="F129" s="69"/>
      <c r="G129" s="69"/>
      <c r="H129" s="69"/>
      <c r="I129" s="69"/>
    </row>
    <row r="130" spans="3:9" ht="16" customHeight="1">
      <c r="C130" s="69"/>
      <c r="D130" s="69"/>
      <c r="E130" s="69"/>
      <c r="F130" s="69"/>
      <c r="G130" s="69"/>
      <c r="H130" s="69"/>
      <c r="I130" s="69"/>
    </row>
    <row r="131" spans="3:9" ht="16" customHeight="1">
      <c r="C131" s="69"/>
      <c r="D131" s="69"/>
      <c r="E131" s="69"/>
      <c r="F131" s="69"/>
      <c r="G131" s="69"/>
      <c r="H131" s="69"/>
      <c r="I131" s="69"/>
    </row>
    <row r="132" spans="3:9" ht="16" customHeight="1">
      <c r="C132" s="69"/>
      <c r="D132" s="69"/>
      <c r="E132" s="69"/>
      <c r="F132" s="69"/>
      <c r="G132" s="69"/>
      <c r="H132" s="69"/>
      <c r="I132" s="69"/>
    </row>
    <row r="133" spans="3:9" ht="16" customHeight="1">
      <c r="C133" s="69"/>
      <c r="D133" s="69"/>
      <c r="E133" s="69"/>
      <c r="F133" s="69"/>
      <c r="G133" s="69"/>
      <c r="H133" s="69"/>
      <c r="I133" s="69"/>
    </row>
    <row r="134" spans="3:9" ht="16" customHeight="1">
      <c r="C134" s="69"/>
      <c r="D134" s="69"/>
      <c r="E134" s="69"/>
      <c r="F134" s="69"/>
      <c r="G134" s="69"/>
      <c r="H134" s="69"/>
      <c r="I134" s="69"/>
    </row>
    <row r="135" spans="3:9" ht="16" customHeight="1">
      <c r="C135" s="69"/>
      <c r="D135" s="69"/>
      <c r="E135" s="69"/>
      <c r="F135" s="69"/>
      <c r="G135" s="69"/>
      <c r="H135" s="69"/>
      <c r="I135" s="69"/>
    </row>
    <row r="136" spans="3:9" ht="16" customHeight="1">
      <c r="C136" s="69"/>
      <c r="D136" s="69"/>
      <c r="E136" s="69"/>
      <c r="F136" s="69"/>
      <c r="G136" s="69"/>
      <c r="H136" s="69"/>
      <c r="I136" s="69"/>
    </row>
    <row r="137" spans="3:9" ht="16" customHeight="1">
      <c r="C137" s="69"/>
      <c r="D137" s="69"/>
      <c r="E137" s="69"/>
      <c r="F137" s="69"/>
      <c r="G137" s="69"/>
      <c r="H137" s="69"/>
      <c r="I137" s="69"/>
    </row>
    <row r="138" spans="3:9" ht="16" customHeight="1">
      <c r="C138" s="69"/>
      <c r="D138" s="69"/>
      <c r="E138" s="69"/>
      <c r="F138" s="69"/>
      <c r="G138" s="69"/>
      <c r="H138" s="69"/>
      <c r="I138" s="69"/>
    </row>
    <row r="139" spans="3:9" ht="16" customHeight="1">
      <c r="C139" s="69"/>
      <c r="D139" s="69"/>
      <c r="E139" s="69"/>
      <c r="F139" s="69"/>
      <c r="G139" s="69"/>
      <c r="H139" s="69"/>
      <c r="I139" s="69"/>
    </row>
    <row r="140" spans="3:9" ht="16" customHeight="1">
      <c r="C140" s="69"/>
      <c r="D140" s="69"/>
      <c r="E140" s="69"/>
      <c r="F140" s="69"/>
      <c r="G140" s="69"/>
      <c r="H140" s="69"/>
      <c r="I140" s="69"/>
    </row>
    <row r="141" spans="3:9" ht="16" customHeight="1"/>
    <row r="142" spans="3:9" ht="16" customHeight="1"/>
    <row r="143" spans="3:9" ht="16" customHeight="1"/>
    <row r="144" spans="3:9" ht="20" customHeight="1"/>
  </sheetData>
  <mergeCells count="8">
    <mergeCell ref="C117:G124"/>
    <mergeCell ref="I117:M124"/>
    <mergeCell ref="C81:G88"/>
    <mergeCell ref="I81:M88"/>
    <mergeCell ref="C93:G100"/>
    <mergeCell ref="I93:M100"/>
    <mergeCell ref="C105:G112"/>
    <mergeCell ref="I105:M1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A1C63-65CB-AD4E-BD95-78F4C3143643}">
  <dimension ref="A1:BD992"/>
  <sheetViews>
    <sheetView showGridLines="0" workbookViewId="0"/>
  </sheetViews>
  <sheetFormatPr baseColWidth="10" defaultColWidth="13.83203125" defaultRowHeight="16"/>
  <cols>
    <col min="1" max="6" width="41.6640625" style="5" customWidth="1"/>
    <col min="7" max="16384" width="13.83203125" style="5"/>
  </cols>
  <sheetData>
    <row r="1" spans="1:56" s="74" customFormat="1" ht="60" customHeight="1">
      <c r="A1" s="70" t="s">
        <v>26</v>
      </c>
      <c r="B1" s="71" t="s">
        <v>19</v>
      </c>
      <c r="C1" s="72" t="s">
        <v>20</v>
      </c>
      <c r="D1" s="73" t="s">
        <v>21</v>
      </c>
      <c r="E1" s="73" t="s">
        <v>22</v>
      </c>
      <c r="F1" s="73" t="s">
        <v>54</v>
      </c>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row>
    <row r="2" spans="1:56" ht="42" customHeight="1">
      <c r="A2" s="148" t="s">
        <v>55</v>
      </c>
      <c r="B2" s="149"/>
      <c r="C2" s="149"/>
      <c r="D2" s="149"/>
      <c r="E2" s="149"/>
      <c r="F2" s="150"/>
    </row>
    <row r="3" spans="1:56" ht="68" customHeight="1">
      <c r="A3" s="151" t="s">
        <v>56</v>
      </c>
      <c r="B3" s="152"/>
      <c r="C3" s="152"/>
      <c r="D3" s="152"/>
      <c r="E3" s="152"/>
      <c r="F3" s="153"/>
    </row>
    <row r="4" spans="1:56" s="77" customFormat="1" ht="22.5" customHeight="1">
      <c r="A4" s="75" t="s">
        <v>57</v>
      </c>
      <c r="B4" s="76" t="s">
        <v>58</v>
      </c>
      <c r="C4" s="76" t="s">
        <v>59</v>
      </c>
      <c r="D4" s="76" t="s">
        <v>60</v>
      </c>
      <c r="E4" s="76" t="s">
        <v>61</v>
      </c>
      <c r="F4" s="76">
        <v>1</v>
      </c>
    </row>
    <row r="5" spans="1:56" s="77" customFormat="1" ht="22.5" customHeight="1">
      <c r="A5" s="75" t="s">
        <v>62</v>
      </c>
      <c r="B5" s="79" t="s">
        <v>63</v>
      </c>
      <c r="C5" s="78" t="s">
        <v>64</v>
      </c>
      <c r="D5" s="79" t="s">
        <v>65</v>
      </c>
      <c r="E5" s="79" t="s">
        <v>66</v>
      </c>
      <c r="F5" s="79">
        <v>2</v>
      </c>
    </row>
    <row r="6" spans="1:56" s="77" customFormat="1" ht="22.5" customHeight="1">
      <c r="A6" s="75" t="s">
        <v>67</v>
      </c>
      <c r="B6" s="79" t="s">
        <v>68</v>
      </c>
      <c r="C6" s="78" t="s">
        <v>69</v>
      </c>
      <c r="D6" s="79" t="s">
        <v>70</v>
      </c>
      <c r="E6" s="79" t="s">
        <v>71</v>
      </c>
      <c r="F6" s="79">
        <v>3</v>
      </c>
    </row>
    <row r="7" spans="1:56" s="77" customFormat="1" ht="22.5" customHeight="1" thickBot="1">
      <c r="A7" s="78" t="s">
        <v>72</v>
      </c>
      <c r="B7" s="79" t="s">
        <v>73</v>
      </c>
      <c r="C7" s="78" t="s">
        <v>74</v>
      </c>
      <c r="D7" s="79" t="s">
        <v>75</v>
      </c>
      <c r="E7" s="79" t="s">
        <v>76</v>
      </c>
      <c r="F7" s="80">
        <v>4</v>
      </c>
    </row>
    <row r="8" spans="1:56" s="77" customFormat="1" ht="22.5" customHeight="1" thickTop="1" thickBot="1">
      <c r="A8" s="78" t="s">
        <v>77</v>
      </c>
      <c r="B8" s="79" t="s">
        <v>78</v>
      </c>
      <c r="C8" s="78" t="s">
        <v>79</v>
      </c>
      <c r="D8" s="79" t="s">
        <v>80</v>
      </c>
      <c r="E8" s="80" t="s">
        <v>81</v>
      </c>
    </row>
    <row r="9" spans="1:56" s="77" customFormat="1" ht="22.5" customHeight="1" thickTop="1" thickBot="1">
      <c r="A9" s="78" t="s">
        <v>82</v>
      </c>
      <c r="B9" s="79" t="s">
        <v>83</v>
      </c>
      <c r="C9" s="81" t="s">
        <v>84</v>
      </c>
      <c r="D9" s="82" t="s">
        <v>85</v>
      </c>
      <c r="E9" s="83"/>
    </row>
    <row r="10" spans="1:56" s="77" customFormat="1" ht="22.5" customHeight="1" thickTop="1">
      <c r="A10" s="78" t="s">
        <v>86</v>
      </c>
      <c r="B10" s="79" t="s">
        <v>87</v>
      </c>
      <c r="D10" s="84"/>
      <c r="E10" s="83"/>
    </row>
    <row r="11" spans="1:56" s="77" customFormat="1" ht="22.5" customHeight="1">
      <c r="A11" s="78" t="s">
        <v>88</v>
      </c>
      <c r="B11" s="79" t="s">
        <v>89</v>
      </c>
      <c r="D11" s="83"/>
      <c r="E11" s="83"/>
    </row>
    <row r="12" spans="1:56" s="77" customFormat="1" ht="22.5" customHeight="1">
      <c r="A12" s="78" t="s">
        <v>90</v>
      </c>
      <c r="B12" s="79" t="s">
        <v>91</v>
      </c>
      <c r="D12" s="83"/>
      <c r="E12" s="83"/>
    </row>
    <row r="13" spans="1:56" s="77" customFormat="1" ht="22.5" customHeight="1">
      <c r="A13" s="78" t="s">
        <v>92</v>
      </c>
      <c r="B13" s="79" t="s">
        <v>93</v>
      </c>
      <c r="D13" s="83"/>
      <c r="E13" s="83"/>
    </row>
    <row r="14" spans="1:56" s="77" customFormat="1" ht="22.5" customHeight="1">
      <c r="A14" s="78" t="s">
        <v>94</v>
      </c>
      <c r="B14" s="79" t="s">
        <v>95</v>
      </c>
      <c r="D14" s="83"/>
      <c r="E14" s="83"/>
    </row>
    <row r="15" spans="1:56" s="77" customFormat="1" ht="22.5" customHeight="1">
      <c r="A15" s="78" t="s">
        <v>96</v>
      </c>
      <c r="B15" s="79" t="s">
        <v>97</v>
      </c>
      <c r="D15" s="83"/>
      <c r="E15" s="83"/>
    </row>
    <row r="16" spans="1:56" s="77" customFormat="1" ht="22.5" customHeight="1">
      <c r="A16" s="78" t="s">
        <v>98</v>
      </c>
      <c r="B16" s="79" t="s">
        <v>99</v>
      </c>
      <c r="D16" s="83"/>
      <c r="E16" s="83"/>
    </row>
    <row r="17" spans="1:5" s="77" customFormat="1" ht="22.5" customHeight="1">
      <c r="A17" s="78" t="s">
        <v>100</v>
      </c>
      <c r="B17" s="79" t="s">
        <v>101</v>
      </c>
      <c r="D17" s="83"/>
      <c r="E17" s="83"/>
    </row>
    <row r="18" spans="1:5" s="77" customFormat="1" ht="22.5" customHeight="1" thickBot="1">
      <c r="A18" s="78" t="s">
        <v>102</v>
      </c>
      <c r="B18" s="80" t="s">
        <v>103</v>
      </c>
      <c r="D18" s="83"/>
      <c r="E18" s="83"/>
    </row>
    <row r="19" spans="1:5" s="77" customFormat="1" ht="22.5" customHeight="1" thickTop="1">
      <c r="A19" s="85"/>
      <c r="B19" s="83"/>
      <c r="D19" s="83"/>
      <c r="E19" s="83"/>
    </row>
    <row r="20" spans="1:5" s="77" customFormat="1" ht="22.5" customHeight="1">
      <c r="A20" s="86"/>
      <c r="B20" s="83"/>
      <c r="D20" s="83"/>
      <c r="E20" s="83"/>
    </row>
    <row r="21" spans="1:5" s="77" customFormat="1" ht="22.5" customHeight="1">
      <c r="A21" s="83"/>
      <c r="B21" s="83"/>
      <c r="D21" s="83"/>
      <c r="E21" s="83"/>
    </row>
    <row r="22" spans="1:5" s="77" customFormat="1" ht="22.5" customHeight="1">
      <c r="A22" s="83"/>
      <c r="B22" s="83"/>
      <c r="D22" s="83"/>
      <c r="E22" s="83"/>
    </row>
    <row r="23" spans="1:5" s="77" customFormat="1" ht="22.5" customHeight="1">
      <c r="A23" s="83"/>
      <c r="B23" s="83"/>
      <c r="D23" s="83"/>
      <c r="E23" s="83"/>
    </row>
    <row r="24" spans="1:5" s="77" customFormat="1" ht="22.5" customHeight="1">
      <c r="A24" s="83"/>
      <c r="B24" s="83"/>
      <c r="D24" s="83"/>
      <c r="E24" s="83"/>
    </row>
    <row r="25" spans="1:5" s="77" customFormat="1" ht="22.5" customHeight="1">
      <c r="A25" s="83"/>
      <c r="B25" s="83"/>
      <c r="D25" s="83"/>
      <c r="E25" s="83"/>
    </row>
    <row r="26" spans="1:5" s="77" customFormat="1" ht="22.5" customHeight="1">
      <c r="A26" s="83"/>
      <c r="B26" s="83"/>
      <c r="D26" s="83"/>
      <c r="E26" s="83"/>
    </row>
    <row r="27" spans="1:5" s="77" customFormat="1" ht="22.5" customHeight="1">
      <c r="A27" s="83"/>
      <c r="B27" s="83"/>
      <c r="D27" s="83"/>
      <c r="E27" s="83"/>
    </row>
    <row r="28" spans="1:5" s="77" customFormat="1" ht="22.5" customHeight="1">
      <c r="A28" s="83"/>
      <c r="B28" s="83"/>
      <c r="D28" s="83"/>
      <c r="E28" s="83"/>
    </row>
    <row r="29" spans="1:5" s="77" customFormat="1" ht="22.5" customHeight="1">
      <c r="A29" s="83"/>
      <c r="B29" s="83"/>
      <c r="D29" s="83"/>
      <c r="E29" s="83"/>
    </row>
    <row r="30" spans="1:5" s="77" customFormat="1" ht="22.5" customHeight="1">
      <c r="A30" s="83"/>
      <c r="B30" s="83"/>
      <c r="D30" s="83"/>
      <c r="E30" s="83"/>
    </row>
    <row r="31" spans="1:5" s="77" customFormat="1" ht="22.5" customHeight="1">
      <c r="A31" s="83"/>
      <c r="B31" s="83"/>
      <c r="D31" s="83"/>
      <c r="E31" s="83"/>
    </row>
    <row r="32" spans="1:5" s="77" customFormat="1" ht="22.5" customHeight="1">
      <c r="A32" s="83"/>
      <c r="B32" s="83"/>
      <c r="D32" s="83"/>
      <c r="E32" s="83"/>
    </row>
    <row r="33" spans="1:5" s="77" customFormat="1" ht="22.5" customHeight="1">
      <c r="A33" s="83"/>
      <c r="B33" s="83"/>
      <c r="D33" s="83"/>
      <c r="E33" s="83"/>
    </row>
    <row r="34" spans="1:5" s="77" customFormat="1" ht="22.5" customHeight="1">
      <c r="A34" s="83"/>
      <c r="B34" s="83"/>
      <c r="D34" s="83"/>
      <c r="E34" s="83"/>
    </row>
    <row r="35" spans="1:5" s="77" customFormat="1" ht="22.5" customHeight="1">
      <c r="A35" s="83"/>
      <c r="B35" s="83"/>
      <c r="D35" s="83"/>
      <c r="E35" s="83"/>
    </row>
    <row r="36" spans="1:5" s="77" customFormat="1" ht="22.5" customHeight="1">
      <c r="A36" s="83"/>
      <c r="B36" s="83"/>
      <c r="D36" s="83"/>
      <c r="E36" s="83"/>
    </row>
    <row r="37" spans="1:5" s="77" customFormat="1" ht="22.5" customHeight="1">
      <c r="A37" s="83"/>
      <c r="B37" s="83"/>
      <c r="D37" s="83"/>
      <c r="E37" s="83"/>
    </row>
    <row r="38" spans="1:5" s="77" customFormat="1" ht="22.5" customHeight="1">
      <c r="A38" s="83"/>
      <c r="B38" s="83"/>
      <c r="D38" s="83"/>
      <c r="E38" s="83"/>
    </row>
    <row r="39" spans="1:5" s="77" customFormat="1" ht="22.5" customHeight="1">
      <c r="A39" s="83"/>
      <c r="B39" s="83"/>
      <c r="D39" s="83"/>
      <c r="E39" s="83"/>
    </row>
    <row r="40" spans="1:5" s="77" customFormat="1" ht="22.5" customHeight="1">
      <c r="A40" s="83"/>
      <c r="B40" s="83"/>
      <c r="D40" s="83"/>
      <c r="E40" s="83"/>
    </row>
    <row r="41" spans="1:5" s="77" customFormat="1" ht="22.5" customHeight="1">
      <c r="A41" s="83"/>
      <c r="B41" s="83"/>
      <c r="D41" s="83"/>
      <c r="E41" s="83"/>
    </row>
    <row r="42" spans="1:5" s="77" customFormat="1" ht="22.5" customHeight="1">
      <c r="A42" s="83"/>
      <c r="B42" s="83"/>
      <c r="D42" s="83"/>
      <c r="E42" s="83"/>
    </row>
    <row r="43" spans="1:5" s="77" customFormat="1" ht="22.5" customHeight="1">
      <c r="A43" s="83"/>
      <c r="B43" s="83"/>
      <c r="D43" s="83"/>
      <c r="E43" s="83"/>
    </row>
    <row r="44" spans="1:5" s="77" customFormat="1" ht="22.5" customHeight="1">
      <c r="A44" s="83"/>
      <c r="B44" s="83"/>
      <c r="D44" s="83"/>
      <c r="E44" s="83"/>
    </row>
    <row r="45" spans="1:5" s="77" customFormat="1" ht="22.5" customHeight="1">
      <c r="A45" s="83"/>
      <c r="B45" s="83"/>
      <c r="D45" s="83"/>
      <c r="E45" s="83"/>
    </row>
    <row r="46" spans="1:5" s="77" customFormat="1" ht="22.5" customHeight="1">
      <c r="A46" s="83"/>
      <c r="B46" s="83"/>
      <c r="D46" s="83"/>
      <c r="E46" s="83"/>
    </row>
    <row r="47" spans="1:5" s="77" customFormat="1" ht="22.5" customHeight="1">
      <c r="A47" s="83"/>
      <c r="B47" s="83"/>
      <c r="D47" s="83"/>
      <c r="E47" s="83"/>
    </row>
    <row r="48" spans="1:5" s="77" customFormat="1" ht="22.5" customHeight="1">
      <c r="A48" s="83"/>
      <c r="B48" s="83"/>
      <c r="D48" s="83"/>
      <c r="E48" s="83"/>
    </row>
    <row r="49" spans="1:5" s="77" customFormat="1" ht="22.5" customHeight="1">
      <c r="A49" s="83"/>
      <c r="B49" s="83"/>
      <c r="D49" s="83"/>
      <c r="E49" s="83"/>
    </row>
    <row r="50" spans="1:5" s="77" customFormat="1" ht="22.5" customHeight="1">
      <c r="A50" s="83"/>
      <c r="B50" s="83"/>
      <c r="D50" s="83"/>
      <c r="E50" s="83"/>
    </row>
    <row r="51" spans="1:5" s="77" customFormat="1" ht="22.5" customHeight="1">
      <c r="A51" s="83"/>
      <c r="B51" s="83"/>
      <c r="D51" s="83"/>
      <c r="E51" s="83"/>
    </row>
    <row r="52" spans="1:5" s="77" customFormat="1" ht="22.5" customHeight="1">
      <c r="A52" s="83"/>
      <c r="B52" s="83"/>
      <c r="D52" s="83"/>
      <c r="E52" s="83"/>
    </row>
    <row r="53" spans="1:5" s="77" customFormat="1" ht="22.5" customHeight="1">
      <c r="A53" s="83"/>
      <c r="B53" s="83"/>
      <c r="D53" s="83"/>
      <c r="E53" s="83"/>
    </row>
    <row r="54" spans="1:5" s="77" customFormat="1" ht="22.5" customHeight="1">
      <c r="A54" s="83"/>
      <c r="B54" s="83"/>
      <c r="D54" s="83"/>
      <c r="E54" s="83"/>
    </row>
    <row r="55" spans="1:5" s="77" customFormat="1" ht="22.5" customHeight="1">
      <c r="A55" s="83"/>
      <c r="B55" s="83"/>
      <c r="D55" s="83"/>
      <c r="E55" s="83"/>
    </row>
    <row r="56" spans="1:5" s="77" customFormat="1" ht="22.5" customHeight="1">
      <c r="A56" s="83"/>
      <c r="B56" s="83"/>
      <c r="D56" s="83"/>
      <c r="E56" s="83"/>
    </row>
    <row r="57" spans="1:5" s="77" customFormat="1" ht="22.5" customHeight="1">
      <c r="A57" s="83"/>
      <c r="B57" s="83"/>
      <c r="D57" s="83"/>
      <c r="E57" s="83"/>
    </row>
    <row r="58" spans="1:5" s="77" customFormat="1" ht="22.5" customHeight="1">
      <c r="A58" s="83"/>
      <c r="B58" s="83"/>
      <c r="D58" s="83"/>
      <c r="E58" s="83"/>
    </row>
    <row r="59" spans="1:5" s="77" customFormat="1" ht="22.5" customHeight="1">
      <c r="A59" s="83"/>
      <c r="B59" s="83"/>
      <c r="D59" s="83"/>
      <c r="E59" s="83"/>
    </row>
    <row r="60" spans="1:5" s="77" customFormat="1" ht="22.5" customHeight="1">
      <c r="A60" s="83"/>
      <c r="B60" s="83"/>
      <c r="D60" s="83"/>
      <c r="E60" s="83"/>
    </row>
    <row r="61" spans="1:5" s="77" customFormat="1" ht="22.5" customHeight="1">
      <c r="A61" s="83"/>
      <c r="B61" s="83"/>
      <c r="D61" s="83"/>
      <c r="E61" s="83"/>
    </row>
    <row r="62" spans="1:5" s="77" customFormat="1" ht="22.5" customHeight="1">
      <c r="A62" s="83"/>
      <c r="B62" s="83"/>
      <c r="D62" s="83"/>
      <c r="E62" s="83"/>
    </row>
    <row r="63" spans="1:5" s="77" customFormat="1" ht="22.5" customHeight="1">
      <c r="A63" s="83"/>
      <c r="B63" s="83"/>
      <c r="D63" s="83"/>
      <c r="E63" s="83"/>
    </row>
    <row r="64" spans="1:5" s="77" customFormat="1" ht="22.5" customHeight="1">
      <c r="A64" s="83"/>
      <c r="B64" s="83"/>
      <c r="D64" s="83"/>
      <c r="E64" s="83"/>
    </row>
    <row r="65" spans="1:5" s="77" customFormat="1" ht="22.5" customHeight="1">
      <c r="A65" s="83"/>
      <c r="B65" s="83"/>
      <c r="D65" s="83"/>
      <c r="E65" s="83"/>
    </row>
    <row r="66" spans="1:5" s="77" customFormat="1" ht="22.5" customHeight="1">
      <c r="A66" s="83"/>
      <c r="B66" s="83"/>
      <c r="D66" s="83"/>
      <c r="E66" s="83"/>
    </row>
    <row r="67" spans="1:5" s="77" customFormat="1" ht="22.5" customHeight="1">
      <c r="A67" s="83"/>
      <c r="B67" s="83"/>
      <c r="D67" s="83"/>
      <c r="E67" s="83"/>
    </row>
    <row r="68" spans="1:5" s="77" customFormat="1" ht="22.5" customHeight="1">
      <c r="A68" s="83"/>
      <c r="B68" s="83"/>
      <c r="D68" s="83"/>
      <c r="E68" s="83"/>
    </row>
    <row r="69" spans="1:5" s="77" customFormat="1" ht="22.5" customHeight="1">
      <c r="A69" s="83"/>
      <c r="B69" s="83"/>
      <c r="D69" s="83"/>
      <c r="E69" s="83"/>
    </row>
    <row r="70" spans="1:5" s="77" customFormat="1" ht="22.5" customHeight="1">
      <c r="A70" s="83"/>
      <c r="B70" s="83"/>
      <c r="D70" s="83"/>
      <c r="E70" s="83"/>
    </row>
    <row r="71" spans="1:5" s="77" customFormat="1" ht="22.5" customHeight="1">
      <c r="A71" s="83"/>
      <c r="B71" s="83"/>
      <c r="D71" s="83"/>
      <c r="E71" s="83"/>
    </row>
    <row r="72" spans="1:5" s="77" customFormat="1" ht="22.5" customHeight="1">
      <c r="A72" s="83"/>
      <c r="B72" s="83"/>
      <c r="D72" s="83"/>
      <c r="E72" s="83"/>
    </row>
    <row r="73" spans="1:5" s="77" customFormat="1" ht="22.5" customHeight="1">
      <c r="A73" s="83"/>
      <c r="B73" s="83"/>
      <c r="D73" s="83"/>
      <c r="E73" s="83"/>
    </row>
    <row r="74" spans="1:5" s="77" customFormat="1" ht="22.5" customHeight="1">
      <c r="A74" s="83"/>
      <c r="B74" s="83"/>
      <c r="D74" s="83"/>
      <c r="E74" s="83"/>
    </row>
    <row r="75" spans="1:5" s="77" customFormat="1" ht="22.5" customHeight="1">
      <c r="A75" s="83"/>
      <c r="B75" s="83"/>
      <c r="D75" s="83"/>
      <c r="E75" s="83"/>
    </row>
    <row r="76" spans="1:5" s="77" customFormat="1" ht="22.5" customHeight="1">
      <c r="A76" s="83"/>
      <c r="B76" s="83"/>
      <c r="D76" s="83"/>
      <c r="E76" s="83"/>
    </row>
    <row r="77" spans="1:5" s="77" customFormat="1" ht="22.5" customHeight="1">
      <c r="A77" s="83"/>
      <c r="B77" s="83"/>
      <c r="D77" s="83"/>
      <c r="E77" s="83"/>
    </row>
    <row r="78" spans="1:5" s="77" customFormat="1" ht="22.5" customHeight="1">
      <c r="A78" s="83"/>
      <c r="B78" s="83"/>
      <c r="D78" s="83"/>
      <c r="E78" s="83"/>
    </row>
    <row r="79" spans="1:5" s="77" customFormat="1" ht="22.5" customHeight="1">
      <c r="A79" s="83"/>
      <c r="B79" s="83"/>
      <c r="D79" s="83"/>
      <c r="E79" s="83"/>
    </row>
    <row r="80" spans="1:5" s="77" customFormat="1" ht="22.5" customHeight="1">
      <c r="A80" s="83"/>
      <c r="B80" s="83"/>
      <c r="D80" s="83"/>
      <c r="E80" s="83"/>
    </row>
    <row r="81" spans="1:5" s="77" customFormat="1" ht="22.5" customHeight="1">
      <c r="A81" s="83"/>
      <c r="B81" s="83"/>
      <c r="D81" s="83"/>
      <c r="E81" s="83"/>
    </row>
    <row r="82" spans="1:5" s="77" customFormat="1" ht="22.5" customHeight="1">
      <c r="A82" s="83"/>
      <c r="B82" s="83"/>
      <c r="D82" s="83"/>
      <c r="E82" s="83"/>
    </row>
    <row r="83" spans="1:5" s="77" customFormat="1" ht="22.5" customHeight="1">
      <c r="A83" s="83"/>
      <c r="B83" s="83"/>
      <c r="D83" s="83"/>
      <c r="E83" s="83"/>
    </row>
    <row r="84" spans="1:5" s="77" customFormat="1" ht="22.5" customHeight="1">
      <c r="A84" s="83"/>
      <c r="B84" s="83"/>
      <c r="D84" s="83"/>
      <c r="E84" s="83"/>
    </row>
    <row r="85" spans="1:5" s="77" customFormat="1" ht="22.5" customHeight="1">
      <c r="A85" s="83"/>
      <c r="B85" s="83"/>
      <c r="D85" s="83"/>
      <c r="E85" s="83"/>
    </row>
    <row r="86" spans="1:5" s="77" customFormat="1" ht="22.5" customHeight="1">
      <c r="A86" s="83"/>
      <c r="B86" s="83"/>
      <c r="D86" s="83"/>
      <c r="E86" s="83"/>
    </row>
    <row r="87" spans="1:5" s="77" customFormat="1" ht="22.5" customHeight="1">
      <c r="A87" s="83"/>
      <c r="B87" s="83"/>
      <c r="D87" s="83"/>
      <c r="E87" s="83"/>
    </row>
    <row r="88" spans="1:5" s="77" customFormat="1" ht="22.5" customHeight="1">
      <c r="A88" s="83"/>
      <c r="B88" s="83"/>
      <c r="D88" s="83"/>
      <c r="E88" s="83"/>
    </row>
    <row r="89" spans="1:5" s="77" customFormat="1" ht="22.5" customHeight="1">
      <c r="A89" s="83"/>
      <c r="B89" s="83"/>
      <c r="D89" s="83"/>
      <c r="E89" s="83"/>
    </row>
    <row r="90" spans="1:5" s="77" customFormat="1" ht="22.5" customHeight="1">
      <c r="A90" s="83"/>
      <c r="B90" s="83"/>
      <c r="D90" s="83"/>
      <c r="E90" s="83"/>
    </row>
    <row r="91" spans="1:5" s="77" customFormat="1" ht="22.5" customHeight="1">
      <c r="A91" s="83"/>
      <c r="B91" s="83"/>
      <c r="D91" s="83"/>
      <c r="E91" s="83"/>
    </row>
    <row r="92" spans="1:5" s="77" customFormat="1" ht="22.5" customHeight="1">
      <c r="A92" s="83"/>
      <c r="B92" s="83"/>
      <c r="D92" s="83"/>
      <c r="E92" s="83"/>
    </row>
    <row r="93" spans="1:5" s="77" customFormat="1" ht="22.5" customHeight="1">
      <c r="A93" s="83"/>
      <c r="B93" s="83"/>
      <c r="D93" s="83"/>
      <c r="E93" s="83"/>
    </row>
    <row r="94" spans="1:5" s="77" customFormat="1" ht="22.5" customHeight="1">
      <c r="A94" s="83"/>
      <c r="B94" s="83"/>
      <c r="D94" s="83"/>
      <c r="E94" s="83"/>
    </row>
    <row r="95" spans="1:5" s="77" customFormat="1" ht="22.5" customHeight="1">
      <c r="A95" s="83"/>
      <c r="B95" s="83"/>
      <c r="D95" s="83"/>
      <c r="E95" s="83"/>
    </row>
    <row r="96" spans="1:5" s="77" customFormat="1" ht="22.5" customHeight="1">
      <c r="A96" s="83"/>
      <c r="B96" s="83"/>
      <c r="D96" s="83"/>
      <c r="E96" s="83"/>
    </row>
    <row r="97" spans="1:6" s="77" customFormat="1" ht="22.5" customHeight="1">
      <c r="A97" s="83"/>
      <c r="B97" s="83"/>
      <c r="D97" s="83"/>
      <c r="E97" s="83"/>
    </row>
    <row r="98" spans="1:6" s="77" customFormat="1" ht="22.5" customHeight="1">
      <c r="A98" s="83"/>
      <c r="B98" s="83"/>
      <c r="D98" s="83"/>
      <c r="E98" s="83"/>
    </row>
    <row r="99" spans="1:6" s="77" customFormat="1" ht="22.5" customHeight="1">
      <c r="A99" s="83"/>
      <c r="B99" s="83"/>
      <c r="D99" s="83"/>
      <c r="E99" s="83"/>
    </row>
    <row r="100" spans="1:6" s="77" customFormat="1" ht="22.5" customHeight="1">
      <c r="A100" s="83"/>
      <c r="B100" s="83"/>
      <c r="D100" s="83"/>
      <c r="E100" s="83"/>
    </row>
    <row r="101" spans="1:6" s="77" customFormat="1" ht="22.5" customHeight="1">
      <c r="A101" s="83"/>
      <c r="B101" s="83"/>
      <c r="D101" s="83"/>
      <c r="E101" s="83"/>
      <c r="F101" s="5"/>
    </row>
    <row r="102" spans="1:6" ht="22.5" customHeight="1">
      <c r="A102" s="6"/>
      <c r="B102" s="6"/>
      <c r="D102" s="6"/>
      <c r="E102" s="6"/>
    </row>
    <row r="103" spans="1:6" ht="22.5" customHeight="1">
      <c r="A103" s="6"/>
      <c r="B103" s="6"/>
      <c r="D103" s="6"/>
      <c r="E103" s="6"/>
    </row>
    <row r="104" spans="1:6" ht="22.5" customHeight="1">
      <c r="A104" s="6"/>
      <c r="B104" s="6"/>
      <c r="D104" s="6"/>
      <c r="E104" s="6"/>
    </row>
    <row r="105" spans="1:6" ht="22.5" customHeight="1">
      <c r="A105" s="6"/>
      <c r="B105" s="6"/>
      <c r="D105" s="6"/>
      <c r="E105" s="6"/>
    </row>
    <row r="106" spans="1:6" ht="22.5" customHeight="1">
      <c r="A106" s="6"/>
      <c r="B106" s="6"/>
      <c r="D106" s="6"/>
      <c r="E106" s="6"/>
    </row>
    <row r="107" spans="1:6" ht="22.5" customHeight="1">
      <c r="A107" s="6"/>
      <c r="B107" s="6"/>
      <c r="D107" s="6"/>
      <c r="E107" s="6"/>
    </row>
    <row r="108" spans="1:6" ht="22.5" customHeight="1">
      <c r="A108" s="6"/>
      <c r="B108" s="6"/>
      <c r="D108" s="6"/>
      <c r="E108" s="6"/>
    </row>
    <row r="109" spans="1:6" ht="22.5" customHeight="1">
      <c r="A109" s="6"/>
      <c r="B109" s="6"/>
      <c r="D109" s="6"/>
      <c r="E109" s="6"/>
    </row>
    <row r="110" spans="1:6" ht="22.5" customHeight="1">
      <c r="A110" s="6"/>
      <c r="B110" s="6"/>
      <c r="D110" s="6"/>
      <c r="E110" s="6"/>
    </row>
    <row r="111" spans="1:6" ht="22.5" customHeight="1">
      <c r="A111" s="6"/>
      <c r="B111" s="6"/>
      <c r="D111" s="6"/>
      <c r="E111" s="6"/>
    </row>
    <row r="112" spans="1:6" ht="22.5" customHeight="1">
      <c r="A112" s="6"/>
      <c r="B112" s="6"/>
      <c r="D112" s="6"/>
      <c r="E112" s="6"/>
    </row>
    <row r="113" spans="1:5" ht="22.5" customHeight="1">
      <c r="A113" s="6"/>
      <c r="B113" s="6"/>
      <c r="D113" s="6"/>
      <c r="E113" s="6"/>
    </row>
    <row r="114" spans="1:5" ht="22.5" customHeight="1">
      <c r="A114" s="6"/>
      <c r="B114" s="6"/>
      <c r="D114" s="6"/>
      <c r="E114" s="6"/>
    </row>
    <row r="115" spans="1:5" ht="22.5" customHeight="1">
      <c r="A115" s="6"/>
      <c r="B115" s="6"/>
      <c r="D115" s="6"/>
      <c r="E115" s="6"/>
    </row>
    <row r="116" spans="1:5" ht="22.5" customHeight="1">
      <c r="A116" s="6"/>
      <c r="B116" s="6"/>
      <c r="D116" s="6"/>
      <c r="E116" s="6"/>
    </row>
    <row r="117" spans="1:5" ht="22.5" customHeight="1">
      <c r="A117" s="6"/>
      <c r="B117" s="6"/>
      <c r="D117" s="6"/>
      <c r="E117" s="6"/>
    </row>
    <row r="118" spans="1:5" ht="22.5" customHeight="1">
      <c r="A118" s="6"/>
      <c r="B118" s="6"/>
      <c r="D118" s="6"/>
      <c r="E118" s="6"/>
    </row>
    <row r="119" spans="1:5" ht="22.5" customHeight="1">
      <c r="A119" s="6"/>
      <c r="B119" s="6"/>
      <c r="D119" s="6"/>
      <c r="E119" s="6"/>
    </row>
    <row r="120" spans="1:5" ht="22.5" customHeight="1">
      <c r="A120" s="6"/>
      <c r="B120" s="6"/>
      <c r="D120" s="6"/>
      <c r="E120" s="6"/>
    </row>
    <row r="121" spans="1:5" ht="22.5" customHeight="1">
      <c r="A121" s="6"/>
      <c r="B121" s="6"/>
      <c r="D121" s="6"/>
      <c r="E121" s="6"/>
    </row>
    <row r="122" spans="1:5" ht="22.5" customHeight="1">
      <c r="A122" s="6"/>
      <c r="B122" s="6"/>
      <c r="D122" s="6"/>
      <c r="E122" s="6"/>
    </row>
    <row r="123" spans="1:5" ht="22.5" customHeight="1">
      <c r="A123" s="6"/>
      <c r="B123" s="6"/>
      <c r="D123" s="6"/>
      <c r="E123" s="6"/>
    </row>
    <row r="124" spans="1:5" ht="22.5" customHeight="1">
      <c r="A124" s="6"/>
      <c r="B124" s="6"/>
      <c r="D124" s="6"/>
      <c r="E124" s="6"/>
    </row>
    <row r="125" spans="1:5" ht="22.5" customHeight="1">
      <c r="A125" s="6"/>
      <c r="B125" s="6"/>
      <c r="D125" s="6"/>
      <c r="E125" s="6"/>
    </row>
    <row r="126" spans="1:5" ht="22.5" customHeight="1">
      <c r="A126" s="6"/>
      <c r="B126" s="6"/>
      <c r="D126" s="6"/>
      <c r="E126" s="6"/>
    </row>
    <row r="127" spans="1:5" ht="22.5" customHeight="1">
      <c r="A127" s="6"/>
      <c r="B127" s="6"/>
      <c r="D127" s="6"/>
      <c r="E127" s="6"/>
    </row>
    <row r="128" spans="1:5" ht="22.5" customHeight="1">
      <c r="A128" s="6"/>
      <c r="B128" s="6"/>
      <c r="D128" s="6"/>
      <c r="E128" s="6"/>
    </row>
    <row r="129" spans="1:5" ht="22.5" customHeight="1">
      <c r="A129" s="6"/>
      <c r="B129" s="6"/>
      <c r="D129" s="6"/>
      <c r="E129" s="6"/>
    </row>
    <row r="130" spans="1:5" ht="22.5" customHeight="1">
      <c r="A130" s="6"/>
      <c r="B130" s="6"/>
      <c r="D130" s="6"/>
      <c r="E130" s="6"/>
    </row>
    <row r="131" spans="1:5" ht="22.5" customHeight="1">
      <c r="A131" s="6"/>
      <c r="B131" s="6"/>
      <c r="D131" s="6"/>
      <c r="E131" s="6"/>
    </row>
    <row r="132" spans="1:5" ht="22.5" customHeight="1">
      <c r="A132" s="6"/>
      <c r="B132" s="6"/>
      <c r="D132" s="6"/>
      <c r="E132" s="6"/>
    </row>
    <row r="133" spans="1:5" ht="22.5" customHeight="1">
      <c r="A133" s="6"/>
      <c r="B133" s="6"/>
      <c r="D133" s="6"/>
      <c r="E133" s="6"/>
    </row>
    <row r="134" spans="1:5" ht="22.5" customHeight="1">
      <c r="A134" s="6"/>
      <c r="B134" s="6"/>
      <c r="D134" s="6"/>
      <c r="E134" s="6"/>
    </row>
    <row r="135" spans="1:5" ht="22.5" customHeight="1">
      <c r="A135" s="6"/>
      <c r="B135" s="6"/>
      <c r="D135" s="6"/>
      <c r="E135" s="6"/>
    </row>
    <row r="136" spans="1:5" ht="22.5" customHeight="1">
      <c r="A136" s="6"/>
      <c r="B136" s="6"/>
      <c r="D136" s="6"/>
      <c r="E136" s="6"/>
    </row>
    <row r="137" spans="1:5" ht="22.5" customHeight="1">
      <c r="A137" s="6"/>
      <c r="B137" s="6"/>
      <c r="D137" s="6"/>
      <c r="E137" s="6"/>
    </row>
    <row r="138" spans="1:5" ht="22.5" customHeight="1">
      <c r="A138" s="6"/>
      <c r="B138" s="6"/>
      <c r="D138" s="6"/>
      <c r="E138" s="6"/>
    </row>
    <row r="139" spans="1:5" ht="22.5" customHeight="1">
      <c r="A139" s="6"/>
      <c r="B139" s="6"/>
      <c r="D139" s="6"/>
      <c r="E139" s="6"/>
    </row>
    <row r="140" spans="1:5" ht="22.5" customHeight="1">
      <c r="A140" s="6"/>
      <c r="B140" s="6"/>
      <c r="D140" s="6"/>
      <c r="E140" s="6"/>
    </row>
    <row r="141" spans="1:5" ht="22.5" customHeight="1">
      <c r="A141" s="6"/>
      <c r="B141" s="6"/>
      <c r="D141" s="6"/>
      <c r="E141" s="6"/>
    </row>
    <row r="142" spans="1:5" ht="22.5" customHeight="1">
      <c r="A142" s="6"/>
      <c r="B142" s="6"/>
      <c r="D142" s="6"/>
      <c r="E142" s="6"/>
    </row>
    <row r="143" spans="1:5" ht="22.5" customHeight="1">
      <c r="A143" s="6"/>
      <c r="B143" s="6"/>
      <c r="D143" s="6"/>
      <c r="E143" s="6"/>
    </row>
    <row r="144" spans="1:5" ht="22.5" customHeight="1">
      <c r="A144" s="6"/>
      <c r="B144" s="6"/>
      <c r="D144" s="6"/>
      <c r="E144" s="6"/>
    </row>
    <row r="145" spans="1:5" ht="22.5" customHeight="1">
      <c r="A145" s="6"/>
      <c r="B145" s="6"/>
      <c r="D145" s="6"/>
      <c r="E145" s="6"/>
    </row>
    <row r="146" spans="1:5" ht="22.5" customHeight="1">
      <c r="A146" s="6"/>
      <c r="B146" s="6"/>
      <c r="D146" s="6"/>
      <c r="E146" s="6"/>
    </row>
    <row r="147" spans="1:5" ht="22.5" customHeight="1">
      <c r="A147" s="6"/>
      <c r="B147" s="6"/>
      <c r="D147" s="6"/>
      <c r="E147" s="6"/>
    </row>
    <row r="148" spans="1:5" ht="22.5" customHeight="1">
      <c r="A148" s="6"/>
      <c r="B148" s="6"/>
      <c r="D148" s="6"/>
      <c r="E148" s="6"/>
    </row>
    <row r="149" spans="1:5" ht="22.5" customHeight="1">
      <c r="A149" s="6"/>
      <c r="B149" s="6"/>
      <c r="D149" s="6"/>
      <c r="E149" s="6"/>
    </row>
    <row r="150" spans="1:5" ht="22.5" customHeight="1">
      <c r="A150" s="6"/>
      <c r="B150" s="6"/>
      <c r="D150" s="6"/>
      <c r="E150" s="6"/>
    </row>
    <row r="151" spans="1:5" ht="22.5" customHeight="1">
      <c r="A151" s="6"/>
      <c r="B151" s="6"/>
      <c r="D151" s="6"/>
      <c r="E151" s="6"/>
    </row>
    <row r="152" spans="1:5" ht="22.5" customHeight="1">
      <c r="A152" s="6"/>
      <c r="B152" s="6"/>
      <c r="D152" s="6"/>
      <c r="E152" s="6"/>
    </row>
    <row r="153" spans="1:5" ht="22.5" customHeight="1">
      <c r="A153" s="6"/>
      <c r="B153" s="6"/>
      <c r="D153" s="6"/>
      <c r="E153" s="6"/>
    </row>
    <row r="154" spans="1:5" ht="22.5" customHeight="1">
      <c r="A154" s="6"/>
      <c r="B154" s="6"/>
      <c r="D154" s="6"/>
      <c r="E154" s="6"/>
    </row>
    <row r="155" spans="1:5" ht="22.5" customHeight="1">
      <c r="A155" s="6"/>
      <c r="B155" s="6"/>
      <c r="D155" s="6"/>
      <c r="E155" s="6"/>
    </row>
    <row r="156" spans="1:5" ht="22.5" customHeight="1">
      <c r="A156" s="6"/>
      <c r="B156" s="6"/>
      <c r="D156" s="6"/>
      <c r="E156" s="6"/>
    </row>
    <row r="157" spans="1:5" ht="22.5" customHeight="1">
      <c r="A157" s="6"/>
      <c r="B157" s="6"/>
      <c r="D157" s="6"/>
      <c r="E157" s="6"/>
    </row>
    <row r="158" spans="1:5" ht="22.5" customHeight="1">
      <c r="A158" s="6"/>
      <c r="B158" s="6"/>
      <c r="D158" s="6"/>
      <c r="E158" s="6"/>
    </row>
    <row r="159" spans="1:5" ht="22.5" customHeight="1">
      <c r="A159" s="6"/>
      <c r="B159" s="6"/>
      <c r="D159" s="6"/>
      <c r="E159" s="6"/>
    </row>
    <row r="160" spans="1:5" ht="22.5" customHeight="1">
      <c r="A160" s="6"/>
      <c r="B160" s="6"/>
      <c r="D160" s="6"/>
      <c r="E160" s="6"/>
    </row>
    <row r="161" spans="1:5" ht="22.5" customHeight="1">
      <c r="A161" s="6"/>
      <c r="B161" s="6"/>
      <c r="D161" s="6"/>
      <c r="E161" s="6"/>
    </row>
    <row r="162" spans="1:5" ht="22.5" customHeight="1">
      <c r="A162" s="6"/>
      <c r="B162" s="6"/>
      <c r="D162" s="6"/>
      <c r="E162" s="6"/>
    </row>
    <row r="163" spans="1:5" ht="22.5" customHeight="1">
      <c r="A163" s="6"/>
      <c r="B163" s="6"/>
      <c r="D163" s="6"/>
      <c r="E163" s="6"/>
    </row>
    <row r="164" spans="1:5" ht="22.5" customHeight="1">
      <c r="A164" s="6"/>
      <c r="B164" s="6"/>
      <c r="D164" s="6"/>
      <c r="E164" s="6"/>
    </row>
    <row r="165" spans="1:5" ht="22.5" customHeight="1">
      <c r="A165" s="6"/>
      <c r="B165" s="6"/>
      <c r="D165" s="6"/>
      <c r="E165" s="6"/>
    </row>
    <row r="166" spans="1:5" ht="22.5" customHeight="1">
      <c r="A166" s="6"/>
      <c r="B166" s="6"/>
      <c r="D166" s="6"/>
      <c r="E166" s="6"/>
    </row>
    <row r="167" spans="1:5" ht="22.5" customHeight="1">
      <c r="A167" s="6"/>
      <c r="B167" s="6"/>
      <c r="D167" s="6"/>
      <c r="E167" s="6"/>
    </row>
    <row r="168" spans="1:5" ht="22.5" customHeight="1">
      <c r="A168" s="6"/>
      <c r="B168" s="6"/>
      <c r="D168" s="6"/>
      <c r="E168" s="6"/>
    </row>
    <row r="169" spans="1:5" ht="22.5" customHeight="1">
      <c r="A169" s="6"/>
      <c r="B169" s="6"/>
      <c r="D169" s="6"/>
      <c r="E169" s="6"/>
    </row>
    <row r="170" spans="1:5" ht="22.5" customHeight="1">
      <c r="A170" s="6"/>
      <c r="B170" s="6"/>
      <c r="D170" s="6"/>
      <c r="E170" s="6"/>
    </row>
    <row r="171" spans="1:5" ht="22.5" customHeight="1">
      <c r="A171" s="6"/>
      <c r="B171" s="6"/>
      <c r="D171" s="6"/>
      <c r="E171" s="6"/>
    </row>
    <row r="172" spans="1:5" ht="22.5" customHeight="1">
      <c r="A172" s="6"/>
      <c r="B172" s="6"/>
      <c r="D172" s="6"/>
      <c r="E172" s="6"/>
    </row>
    <row r="173" spans="1:5" ht="22.5" customHeight="1">
      <c r="A173" s="6"/>
      <c r="B173" s="6"/>
      <c r="D173" s="6"/>
      <c r="E173" s="6"/>
    </row>
    <row r="174" spans="1:5" ht="22.5" customHeight="1">
      <c r="A174" s="6"/>
      <c r="B174" s="6"/>
      <c r="D174" s="6"/>
      <c r="E174" s="6"/>
    </row>
    <row r="175" spans="1:5" ht="22.5" customHeight="1">
      <c r="A175" s="6"/>
      <c r="B175" s="6"/>
      <c r="D175" s="6"/>
      <c r="E175" s="6"/>
    </row>
    <row r="176" spans="1:5" ht="22.5" customHeight="1">
      <c r="A176" s="6"/>
      <c r="B176" s="6"/>
      <c r="D176" s="6"/>
      <c r="E176" s="6"/>
    </row>
    <row r="177" spans="1:5" ht="22.5" customHeight="1">
      <c r="A177" s="6"/>
      <c r="B177" s="6"/>
      <c r="D177" s="6"/>
      <c r="E177" s="6"/>
    </row>
    <row r="178" spans="1:5" ht="22.5" customHeight="1">
      <c r="A178" s="6"/>
      <c r="B178" s="6"/>
      <c r="D178" s="6"/>
      <c r="E178" s="6"/>
    </row>
    <row r="179" spans="1:5" ht="22.5" customHeight="1">
      <c r="A179" s="6"/>
      <c r="B179" s="6"/>
      <c r="D179" s="6"/>
      <c r="E179" s="6"/>
    </row>
    <row r="180" spans="1:5" ht="22.5" customHeight="1">
      <c r="A180" s="6"/>
      <c r="B180" s="6"/>
      <c r="D180" s="6"/>
      <c r="E180" s="6"/>
    </row>
    <row r="181" spans="1:5" ht="22.5" customHeight="1">
      <c r="A181" s="6"/>
      <c r="B181" s="6"/>
      <c r="D181" s="6"/>
      <c r="E181" s="6"/>
    </row>
    <row r="182" spans="1:5" ht="22.5" customHeight="1">
      <c r="A182" s="6"/>
      <c r="B182" s="6"/>
      <c r="D182" s="6"/>
      <c r="E182" s="6"/>
    </row>
    <row r="183" spans="1:5" ht="22.5" customHeight="1">
      <c r="A183" s="6"/>
      <c r="B183" s="6"/>
      <c r="D183" s="6"/>
      <c r="E183" s="6"/>
    </row>
    <row r="184" spans="1:5" ht="22.5" customHeight="1">
      <c r="A184" s="6"/>
      <c r="B184" s="6"/>
      <c r="D184" s="6"/>
      <c r="E184" s="6"/>
    </row>
    <row r="185" spans="1:5" ht="22.5" customHeight="1">
      <c r="A185" s="6"/>
      <c r="B185" s="6"/>
      <c r="D185" s="6"/>
      <c r="E185" s="6"/>
    </row>
    <row r="186" spans="1:5" ht="22.5" customHeight="1">
      <c r="A186" s="6"/>
      <c r="B186" s="6"/>
      <c r="D186" s="6"/>
      <c r="E186" s="6"/>
    </row>
    <row r="187" spans="1:5" ht="22.5" customHeight="1">
      <c r="A187" s="6"/>
      <c r="B187" s="6"/>
      <c r="D187" s="6"/>
      <c r="E187" s="6"/>
    </row>
    <row r="188" spans="1:5" ht="22.5" customHeight="1">
      <c r="A188" s="6"/>
      <c r="B188" s="6"/>
      <c r="D188" s="6"/>
      <c r="E188" s="6"/>
    </row>
    <row r="189" spans="1:5" ht="22.5" customHeight="1">
      <c r="A189" s="6"/>
      <c r="B189" s="6"/>
      <c r="D189" s="6"/>
      <c r="E189" s="6"/>
    </row>
    <row r="190" spans="1:5" ht="22.5" customHeight="1">
      <c r="A190" s="6"/>
      <c r="B190" s="6"/>
      <c r="D190" s="6"/>
      <c r="E190" s="6"/>
    </row>
    <row r="191" spans="1:5" ht="22.5" customHeight="1">
      <c r="A191" s="6"/>
      <c r="B191" s="6"/>
      <c r="D191" s="6"/>
      <c r="E191" s="6"/>
    </row>
    <row r="192" spans="1:5" ht="22.5" customHeight="1">
      <c r="A192" s="6"/>
      <c r="B192" s="6"/>
      <c r="D192" s="6"/>
      <c r="E192" s="6"/>
    </row>
    <row r="193" spans="1:5" ht="22.5" customHeight="1">
      <c r="A193" s="6"/>
      <c r="B193" s="6"/>
      <c r="D193" s="6"/>
      <c r="E193" s="6"/>
    </row>
    <row r="194" spans="1:5" ht="22.5" customHeight="1">
      <c r="A194" s="6"/>
      <c r="B194" s="6"/>
      <c r="D194" s="6"/>
      <c r="E194" s="6"/>
    </row>
    <row r="195" spans="1:5" ht="22.5" customHeight="1">
      <c r="A195" s="6"/>
      <c r="B195" s="6"/>
      <c r="D195" s="6"/>
      <c r="E195" s="6"/>
    </row>
    <row r="196" spans="1:5" ht="22.5" customHeight="1">
      <c r="A196" s="6"/>
      <c r="B196" s="6"/>
      <c r="D196" s="6"/>
      <c r="E196" s="6"/>
    </row>
    <row r="197" spans="1:5" ht="22.5" customHeight="1">
      <c r="A197" s="6"/>
      <c r="B197" s="6"/>
      <c r="D197" s="6"/>
      <c r="E197" s="6"/>
    </row>
    <row r="198" spans="1:5" ht="22.5" customHeight="1">
      <c r="A198" s="6"/>
      <c r="B198" s="6"/>
      <c r="D198" s="6"/>
      <c r="E198" s="6"/>
    </row>
    <row r="199" spans="1:5" ht="22.5" customHeight="1">
      <c r="A199" s="6"/>
      <c r="B199" s="6"/>
      <c r="D199" s="6"/>
      <c r="E199" s="6"/>
    </row>
    <row r="200" spans="1:5" ht="22.5" customHeight="1">
      <c r="A200" s="6"/>
      <c r="B200" s="6"/>
      <c r="D200" s="6"/>
      <c r="E200" s="6"/>
    </row>
    <row r="201" spans="1:5" ht="22.5" customHeight="1">
      <c r="A201" s="6"/>
      <c r="B201" s="6"/>
      <c r="D201" s="6"/>
      <c r="E201" s="6"/>
    </row>
    <row r="202" spans="1:5" ht="22.5" customHeight="1">
      <c r="A202" s="6"/>
      <c r="B202" s="6"/>
      <c r="D202" s="6"/>
      <c r="E202" s="6"/>
    </row>
    <row r="203" spans="1:5" ht="22.5" customHeight="1">
      <c r="A203" s="6"/>
      <c r="B203" s="6"/>
      <c r="D203" s="6"/>
      <c r="E203" s="6"/>
    </row>
    <row r="204" spans="1:5" ht="22.5" customHeight="1">
      <c r="A204" s="6"/>
      <c r="B204" s="6"/>
      <c r="D204" s="6"/>
      <c r="E204" s="6"/>
    </row>
    <row r="205" spans="1:5" ht="22.5" customHeight="1">
      <c r="A205" s="6"/>
      <c r="B205" s="6"/>
      <c r="D205" s="6"/>
      <c r="E205" s="6"/>
    </row>
    <row r="206" spans="1:5" ht="22.5" customHeight="1">
      <c r="A206" s="6"/>
      <c r="B206" s="6"/>
      <c r="D206" s="6"/>
      <c r="E206" s="6"/>
    </row>
    <row r="207" spans="1:5" ht="22.5" customHeight="1">
      <c r="A207" s="6"/>
      <c r="B207" s="6"/>
      <c r="D207" s="6"/>
      <c r="E207" s="6"/>
    </row>
    <row r="208" spans="1:5" ht="22.5" customHeight="1">
      <c r="A208" s="6"/>
      <c r="B208" s="6"/>
      <c r="D208" s="6"/>
      <c r="E208" s="6"/>
    </row>
    <row r="209" spans="1:5" ht="22.5" customHeight="1">
      <c r="A209" s="6"/>
      <c r="B209" s="6"/>
      <c r="D209" s="6"/>
      <c r="E209" s="6"/>
    </row>
    <row r="210" spans="1:5" ht="22.5" customHeight="1">
      <c r="A210" s="6"/>
      <c r="B210" s="6"/>
      <c r="D210" s="6"/>
      <c r="E210" s="6"/>
    </row>
    <row r="211" spans="1:5" ht="22.5" customHeight="1">
      <c r="A211" s="6"/>
      <c r="B211" s="6"/>
      <c r="D211" s="6"/>
      <c r="E211" s="6"/>
    </row>
    <row r="212" spans="1:5" ht="22.5" customHeight="1">
      <c r="A212" s="6"/>
      <c r="B212" s="6"/>
      <c r="D212" s="6"/>
      <c r="E212" s="6"/>
    </row>
    <row r="213" spans="1:5" ht="22.5" customHeight="1">
      <c r="A213" s="6"/>
      <c r="B213" s="6"/>
      <c r="D213" s="6"/>
      <c r="E213" s="6"/>
    </row>
    <row r="214" spans="1:5" ht="22.5" customHeight="1">
      <c r="A214" s="6"/>
      <c r="B214" s="6"/>
      <c r="D214" s="6"/>
      <c r="E214" s="6"/>
    </row>
    <row r="215" spans="1:5" ht="22.5" customHeight="1">
      <c r="A215" s="6"/>
      <c r="B215" s="6"/>
      <c r="D215" s="6"/>
      <c r="E215" s="6"/>
    </row>
    <row r="216" spans="1:5" ht="22.5" customHeight="1">
      <c r="A216" s="6"/>
      <c r="B216" s="6"/>
      <c r="D216" s="6"/>
      <c r="E216" s="6"/>
    </row>
    <row r="217" spans="1:5" ht="22.5" customHeight="1">
      <c r="A217" s="6"/>
      <c r="B217" s="6"/>
      <c r="D217" s="6"/>
      <c r="E217" s="6"/>
    </row>
    <row r="218" spans="1:5" ht="22.5" customHeight="1">
      <c r="A218" s="6"/>
      <c r="B218" s="6"/>
      <c r="D218" s="6"/>
      <c r="E218" s="6"/>
    </row>
    <row r="219" spans="1:5" ht="22.5" customHeight="1">
      <c r="A219" s="6"/>
      <c r="B219" s="6"/>
      <c r="D219" s="6"/>
      <c r="E219" s="6"/>
    </row>
    <row r="220" spans="1:5" ht="22.5" customHeight="1">
      <c r="A220" s="6"/>
      <c r="B220" s="6"/>
      <c r="D220" s="6"/>
      <c r="E220" s="6"/>
    </row>
    <row r="221" spans="1:5" ht="22.5" customHeight="1">
      <c r="A221" s="6"/>
      <c r="B221" s="6"/>
      <c r="D221" s="6"/>
      <c r="E221" s="6"/>
    </row>
    <row r="222" spans="1:5" ht="15.75" customHeight="1"/>
    <row r="223" spans="1:5" ht="15.75" customHeight="1"/>
    <row r="224" spans="1:5" ht="15.75" customHeight="1"/>
    <row r="225" spans="2:5" ht="15.75" customHeight="1"/>
    <row r="226" spans="2:5" ht="15.75" customHeight="1">
      <c r="B226" s="154"/>
      <c r="C226" s="154"/>
      <c r="D226" s="154"/>
      <c r="E226" s="155"/>
    </row>
    <row r="227" spans="2:5" ht="15.75" customHeight="1"/>
    <row r="228" spans="2:5" ht="15.75" customHeight="1"/>
    <row r="229" spans="2:5" ht="15.75" customHeight="1"/>
    <row r="230" spans="2:5" ht="15.75" customHeight="1"/>
    <row r="231" spans="2:5" ht="15.75" customHeight="1"/>
    <row r="232" spans="2:5" ht="15.75" customHeight="1"/>
    <row r="233" spans="2:5" ht="15.75" customHeight="1"/>
    <row r="234" spans="2:5" ht="15.75" customHeight="1"/>
    <row r="235" spans="2:5" ht="15.75" customHeight="1"/>
    <row r="236" spans="2:5" ht="15.75" customHeight="1"/>
    <row r="237" spans="2:5" ht="15.75" customHeight="1"/>
    <row r="238" spans="2:5" ht="15.75" customHeight="1"/>
    <row r="239" spans="2:5" ht="15.75" customHeight="1"/>
    <row r="240" spans="2:5" ht="15.75" customHeight="1"/>
    <row r="241" s="5" customFormat="1" ht="15.75" customHeight="1"/>
    <row r="242" s="5" customFormat="1" ht="15.75" customHeight="1"/>
    <row r="243" s="5" customFormat="1" ht="15.75" customHeight="1"/>
    <row r="244" s="5" customFormat="1" ht="15.75" customHeight="1"/>
    <row r="245" s="5" customFormat="1" ht="15.75" customHeight="1"/>
    <row r="246" s="5" customFormat="1" ht="15.75" customHeight="1"/>
    <row r="247" s="5" customFormat="1" ht="15.75" customHeight="1"/>
    <row r="248" s="5" customFormat="1" ht="15.75" customHeight="1"/>
    <row r="249" s="5" customFormat="1" ht="15.75" customHeight="1"/>
    <row r="250" s="5" customFormat="1" ht="15.75" customHeight="1"/>
    <row r="251" s="5" customFormat="1" ht="15.75" customHeight="1"/>
    <row r="252" s="5" customFormat="1" ht="15.75" customHeight="1"/>
    <row r="253" s="5" customFormat="1" ht="15.75" customHeight="1"/>
    <row r="254" s="5" customFormat="1" ht="15.75" customHeight="1"/>
    <row r="255" s="5" customFormat="1" ht="15.75" customHeight="1"/>
    <row r="256" s="5" customFormat="1" ht="15.75" customHeight="1"/>
    <row r="257" s="5" customFormat="1" ht="15.75" customHeight="1"/>
    <row r="258" s="5" customFormat="1" ht="15.75" customHeight="1"/>
    <row r="259" s="5" customFormat="1" ht="15.75" customHeight="1"/>
    <row r="260" s="5" customFormat="1" ht="15.75" customHeight="1"/>
    <row r="261" s="5" customFormat="1" ht="15.75" customHeight="1"/>
    <row r="262" s="5" customFormat="1" ht="15.75" customHeight="1"/>
    <row r="263" s="5" customFormat="1" ht="15.75" customHeight="1"/>
    <row r="264" s="5" customFormat="1" ht="15.75" customHeight="1"/>
    <row r="265" s="5" customFormat="1" ht="15.75" customHeight="1"/>
    <row r="266" s="5" customFormat="1" ht="15.75" customHeight="1"/>
    <row r="267" s="5" customFormat="1" ht="15.75" customHeight="1"/>
    <row r="268" s="5" customFormat="1" ht="15.75" customHeight="1"/>
    <row r="269" s="5" customFormat="1" ht="15.75" customHeight="1"/>
    <row r="270" s="5" customFormat="1" ht="15.75" customHeight="1"/>
    <row r="271" s="5" customFormat="1" ht="15.75" customHeight="1"/>
    <row r="272" s="5" customFormat="1" ht="15.75" customHeight="1"/>
    <row r="273" s="5" customFormat="1" ht="15.75" customHeight="1"/>
    <row r="274" s="5" customFormat="1" ht="15.75" customHeight="1"/>
    <row r="275" s="5" customFormat="1" ht="15.75" customHeight="1"/>
    <row r="276" s="5" customFormat="1" ht="15.75" customHeight="1"/>
    <row r="277" s="5" customFormat="1" ht="15.75" customHeight="1"/>
    <row r="278" s="5" customFormat="1" ht="15.75" customHeight="1"/>
    <row r="279" s="5" customFormat="1" ht="15.75" customHeight="1"/>
    <row r="280" s="5" customFormat="1" ht="15.75" customHeight="1"/>
    <row r="281" s="5" customFormat="1" ht="15.75" customHeight="1"/>
    <row r="282" s="5" customFormat="1" ht="15.75" customHeight="1"/>
    <row r="283" s="5" customFormat="1" ht="15.75" customHeight="1"/>
    <row r="284" s="5" customFormat="1" ht="15.75" customHeight="1"/>
    <row r="285" s="5" customFormat="1" ht="15.75" customHeight="1"/>
    <row r="286" s="5" customFormat="1" ht="15.75" customHeight="1"/>
    <row r="287" s="5" customFormat="1" ht="15.75" customHeight="1"/>
    <row r="288" s="5" customFormat="1" ht="15.75" customHeight="1"/>
    <row r="289" s="5" customFormat="1" ht="15.75" customHeight="1"/>
    <row r="290" s="5" customFormat="1" ht="15.75" customHeight="1"/>
    <row r="291" s="5" customFormat="1" ht="15.75" customHeight="1"/>
    <row r="292" s="5" customFormat="1" ht="15.75" customHeight="1"/>
    <row r="293" s="5" customFormat="1" ht="15.75" customHeight="1"/>
    <row r="294" s="5" customFormat="1" ht="15.75" customHeight="1"/>
    <row r="295" s="5" customFormat="1" ht="15.75" customHeight="1"/>
    <row r="296" s="5" customFormat="1" ht="15.75" customHeight="1"/>
    <row r="297" s="5" customFormat="1" ht="15.75" customHeight="1"/>
    <row r="298" s="5" customFormat="1" ht="15.75" customHeight="1"/>
    <row r="299" s="5" customFormat="1" ht="15.75" customHeight="1"/>
    <row r="300" s="5" customFormat="1" ht="15.75" customHeight="1"/>
    <row r="301" s="5" customFormat="1" ht="15.75" customHeight="1"/>
    <row r="302" s="5" customFormat="1" ht="15.75" customHeight="1"/>
    <row r="303" s="5" customFormat="1" ht="15.75" customHeight="1"/>
    <row r="304" s="5" customFormat="1" ht="15.75" customHeight="1"/>
    <row r="305" s="5" customFormat="1" ht="15.75" customHeight="1"/>
    <row r="306" s="5" customFormat="1" ht="15.75" customHeight="1"/>
    <row r="307" s="5" customFormat="1" ht="15.75" customHeight="1"/>
    <row r="308" s="5" customFormat="1" ht="15.75" customHeight="1"/>
    <row r="309" s="5" customFormat="1" ht="15.75" customHeight="1"/>
    <row r="310" s="5" customFormat="1" ht="15.75" customHeight="1"/>
    <row r="311" s="5" customFormat="1" ht="15.75" customHeight="1"/>
    <row r="312" s="5" customFormat="1" ht="15.75" customHeight="1"/>
    <row r="313" s="5" customFormat="1" ht="15.75" customHeight="1"/>
    <row r="314" s="5" customFormat="1" ht="15.75" customHeight="1"/>
    <row r="315" s="5" customFormat="1" ht="15.75" customHeight="1"/>
    <row r="316" s="5" customFormat="1" ht="15.75" customHeight="1"/>
    <row r="317" s="5" customFormat="1" ht="15.75" customHeight="1"/>
    <row r="318" s="5" customFormat="1" ht="15.75" customHeight="1"/>
    <row r="319" s="5" customFormat="1" ht="15.75" customHeight="1"/>
    <row r="320" s="5" customFormat="1" ht="15.75" customHeight="1"/>
    <row r="321" s="5" customFormat="1" ht="15.75" customHeight="1"/>
    <row r="322" s="5" customFormat="1" ht="15.75" customHeight="1"/>
    <row r="323" s="5" customFormat="1" ht="15.75" customHeight="1"/>
    <row r="324" s="5" customFormat="1" ht="15.75" customHeight="1"/>
    <row r="325" s="5" customFormat="1" ht="15.75" customHeight="1"/>
    <row r="326" s="5" customFormat="1" ht="15.75" customHeight="1"/>
    <row r="327" s="5" customFormat="1" ht="15.75" customHeight="1"/>
    <row r="328" s="5" customFormat="1" ht="15.75" customHeight="1"/>
    <row r="329" s="5" customFormat="1" ht="15.75" customHeight="1"/>
    <row r="330" s="5" customFormat="1" ht="15.75" customHeight="1"/>
    <row r="331" s="5" customFormat="1" ht="15.75" customHeight="1"/>
    <row r="332" s="5" customFormat="1" ht="15.75" customHeight="1"/>
    <row r="333" s="5" customFormat="1" ht="15.75" customHeight="1"/>
    <row r="334" s="5" customFormat="1" ht="15.75" customHeight="1"/>
    <row r="335" s="5" customFormat="1" ht="15.75" customHeight="1"/>
    <row r="336" s="5" customFormat="1" ht="15.75" customHeight="1"/>
    <row r="337" s="5" customFormat="1" ht="15.75" customHeight="1"/>
    <row r="338" s="5" customFormat="1" ht="15.75" customHeight="1"/>
    <row r="339" s="5" customFormat="1" ht="15.75" customHeight="1"/>
    <row r="340" s="5" customFormat="1" ht="15.75" customHeight="1"/>
    <row r="341" s="5" customFormat="1" ht="15.75" customHeight="1"/>
    <row r="342" s="5" customFormat="1" ht="15.75" customHeight="1"/>
    <row r="343" s="5" customFormat="1" ht="15.75" customHeight="1"/>
    <row r="344" s="5" customFormat="1" ht="15.75" customHeight="1"/>
    <row r="345" s="5" customFormat="1" ht="15.75" customHeight="1"/>
    <row r="346" s="5" customFormat="1" ht="15.75" customHeight="1"/>
    <row r="347" s="5" customFormat="1" ht="15.75" customHeight="1"/>
    <row r="348" s="5" customFormat="1" ht="15.75" customHeight="1"/>
    <row r="349" s="5" customFormat="1" ht="15.75" customHeight="1"/>
    <row r="350" s="5" customFormat="1" ht="15.75" customHeight="1"/>
    <row r="351" s="5" customFormat="1" ht="15.75" customHeight="1"/>
    <row r="352" s="5" customFormat="1" ht="15.75" customHeight="1"/>
    <row r="353" s="5" customFormat="1" ht="15.75" customHeight="1"/>
    <row r="354" s="5" customFormat="1" ht="15.75" customHeight="1"/>
    <row r="355" s="5" customFormat="1" ht="15.75" customHeight="1"/>
    <row r="356" s="5" customFormat="1" ht="15.75" customHeight="1"/>
    <row r="357" s="5" customFormat="1" ht="15.75" customHeight="1"/>
    <row r="358" s="5" customFormat="1" ht="15.75" customHeight="1"/>
    <row r="359" s="5" customFormat="1" ht="15.75" customHeight="1"/>
    <row r="360" s="5" customFormat="1" ht="15.75" customHeight="1"/>
    <row r="361" s="5" customFormat="1" ht="15.75" customHeight="1"/>
    <row r="362" s="5" customFormat="1" ht="15.75" customHeight="1"/>
    <row r="363" s="5" customFormat="1" ht="15.75" customHeight="1"/>
    <row r="364" s="5" customFormat="1" ht="15.75" customHeight="1"/>
    <row r="365" s="5" customFormat="1" ht="15.75" customHeight="1"/>
    <row r="366" s="5" customFormat="1" ht="15.75" customHeight="1"/>
    <row r="367" s="5" customFormat="1" ht="15.75" customHeight="1"/>
    <row r="368" s="5" customFormat="1" ht="15.75" customHeight="1"/>
    <row r="369" s="5" customFormat="1" ht="15.75" customHeight="1"/>
    <row r="370" s="5" customFormat="1" ht="15.75" customHeight="1"/>
    <row r="371" s="5" customFormat="1" ht="15.75" customHeight="1"/>
    <row r="372" s="5" customFormat="1" ht="15.75" customHeight="1"/>
    <row r="373" s="5" customFormat="1" ht="15.75" customHeight="1"/>
    <row r="374" s="5" customFormat="1" ht="15.75" customHeight="1"/>
    <row r="375" s="5" customFormat="1" ht="15.75" customHeight="1"/>
    <row r="376" s="5" customFormat="1" ht="15.75" customHeight="1"/>
    <row r="377" s="5" customFormat="1" ht="15.75" customHeight="1"/>
    <row r="378" s="5" customFormat="1" ht="15.75" customHeight="1"/>
    <row r="379" s="5" customFormat="1" ht="15.75" customHeight="1"/>
    <row r="380" s="5" customFormat="1" ht="15.75" customHeight="1"/>
    <row r="381" s="5" customFormat="1" ht="15.75" customHeight="1"/>
    <row r="382" s="5" customFormat="1" ht="15.75" customHeight="1"/>
    <row r="383" s="5" customFormat="1" ht="15.75" customHeight="1"/>
    <row r="384" s="5" customFormat="1" ht="15.75" customHeight="1"/>
    <row r="385" s="5" customFormat="1" ht="15.75" customHeight="1"/>
    <row r="386" s="5" customFormat="1" ht="15.75" customHeight="1"/>
    <row r="387" s="5" customFormat="1" ht="15.75" customHeight="1"/>
    <row r="388" s="5" customFormat="1" ht="15.75" customHeight="1"/>
    <row r="389" s="5" customFormat="1" ht="15.75" customHeight="1"/>
    <row r="390" s="5" customFormat="1" ht="15.75" customHeight="1"/>
    <row r="391" s="5" customFormat="1" ht="15.75" customHeight="1"/>
    <row r="392" s="5" customFormat="1" ht="15.75" customHeight="1"/>
    <row r="393" s="5" customFormat="1" ht="15.75" customHeight="1"/>
    <row r="394" s="5" customFormat="1" ht="15.75" customHeight="1"/>
    <row r="395" s="5" customFormat="1" ht="15.75" customHeight="1"/>
    <row r="396" s="5" customFormat="1" ht="15.75" customHeight="1"/>
    <row r="397" s="5" customFormat="1" ht="15.75" customHeight="1"/>
    <row r="398" s="5" customFormat="1" ht="15.75" customHeight="1"/>
    <row r="399" s="5" customFormat="1" ht="15.75" customHeight="1"/>
    <row r="400" s="5" customFormat="1" ht="15.75" customHeight="1"/>
    <row r="401" s="5" customFormat="1" ht="15.75" customHeight="1"/>
    <row r="402" s="5" customFormat="1" ht="15.75" customHeight="1"/>
    <row r="403" s="5" customFormat="1" ht="15.75" customHeight="1"/>
    <row r="404" s="5" customFormat="1" ht="15.75" customHeight="1"/>
    <row r="405" s="5" customFormat="1" ht="15.75" customHeight="1"/>
    <row r="406" s="5" customFormat="1" ht="15.75" customHeight="1"/>
    <row r="407" s="5" customFormat="1" ht="15.75" customHeight="1"/>
    <row r="408" s="5" customFormat="1" ht="15.75" customHeight="1"/>
    <row r="409" s="5" customFormat="1" ht="15.75" customHeight="1"/>
    <row r="410" s="5" customFormat="1" ht="15.75" customHeight="1"/>
    <row r="411" s="5" customFormat="1" ht="15.75" customHeight="1"/>
    <row r="412" s="5" customFormat="1" ht="15.75" customHeight="1"/>
    <row r="413" s="5" customFormat="1" ht="15.75" customHeight="1"/>
    <row r="414" s="5" customFormat="1" ht="15.75" customHeight="1"/>
    <row r="415" s="5" customFormat="1" ht="15.75" customHeight="1"/>
    <row r="416" s="5" customFormat="1" ht="15.75" customHeight="1"/>
    <row r="417" s="5" customFormat="1" ht="15.75" customHeight="1"/>
    <row r="418" s="5" customFormat="1" ht="15.75" customHeight="1"/>
    <row r="419" s="5" customFormat="1" ht="15.75" customHeight="1"/>
    <row r="420" s="5" customFormat="1" ht="15.75" customHeight="1"/>
    <row r="421" s="5" customFormat="1" ht="15.75" customHeight="1"/>
    <row r="422" s="5" customFormat="1" ht="15.75" customHeight="1"/>
    <row r="423" s="5" customFormat="1" ht="15.75" customHeight="1"/>
    <row r="424" s="5" customFormat="1" ht="15.75" customHeight="1"/>
    <row r="425" s="5" customFormat="1" ht="15.75" customHeight="1"/>
    <row r="426" s="5" customFormat="1" ht="15.75" customHeight="1"/>
    <row r="427" s="5" customFormat="1" ht="15.75" customHeight="1"/>
    <row r="428" s="5" customFormat="1" ht="15.75" customHeight="1"/>
    <row r="429" s="5" customFormat="1" ht="15.75" customHeight="1"/>
    <row r="430" s="5" customFormat="1" ht="15.75" customHeight="1"/>
    <row r="431" s="5" customFormat="1" ht="15.75" customHeight="1"/>
    <row r="432" s="5" customFormat="1" ht="15.75" customHeight="1"/>
    <row r="433" s="5" customFormat="1" ht="15.75" customHeight="1"/>
    <row r="434" s="5" customFormat="1" ht="15.75" customHeight="1"/>
    <row r="435" s="5" customFormat="1" ht="15.75" customHeight="1"/>
    <row r="436" s="5" customFormat="1" ht="15.75" customHeight="1"/>
    <row r="437" s="5" customFormat="1" ht="15.75" customHeight="1"/>
    <row r="438" s="5" customFormat="1" ht="15.75" customHeight="1"/>
    <row r="439" s="5" customFormat="1" ht="15.75" customHeight="1"/>
    <row r="440" s="5" customFormat="1" ht="15.75" customHeight="1"/>
    <row r="441" s="5" customFormat="1" ht="15.75" customHeight="1"/>
    <row r="442" s="5" customFormat="1" ht="15.75" customHeight="1"/>
    <row r="443" s="5" customFormat="1" ht="15.75" customHeight="1"/>
    <row r="444" s="5" customFormat="1" ht="15.75" customHeight="1"/>
    <row r="445" s="5" customFormat="1" ht="15.75" customHeight="1"/>
    <row r="446" s="5" customFormat="1" ht="15.75" customHeight="1"/>
    <row r="447" s="5" customFormat="1" ht="15.75" customHeight="1"/>
    <row r="448" s="5" customFormat="1" ht="15.75" customHeight="1"/>
    <row r="449" s="5" customFormat="1" ht="15.75" customHeight="1"/>
    <row r="450" s="5" customFormat="1" ht="15.75" customHeight="1"/>
    <row r="451" s="5" customFormat="1" ht="15.75" customHeight="1"/>
    <row r="452" s="5" customFormat="1" ht="15.75" customHeight="1"/>
    <row r="453" s="5" customFormat="1" ht="15.75" customHeight="1"/>
    <row r="454" s="5" customFormat="1" ht="15.75" customHeight="1"/>
    <row r="455" s="5" customFormat="1" ht="15.75" customHeight="1"/>
    <row r="456" s="5" customFormat="1" ht="15.75" customHeight="1"/>
    <row r="457" s="5" customFormat="1" ht="15.75" customHeight="1"/>
    <row r="458" s="5" customFormat="1" ht="15.75" customHeight="1"/>
    <row r="459" s="5" customFormat="1" ht="15.75" customHeight="1"/>
    <row r="460" s="5" customFormat="1" ht="15.75" customHeight="1"/>
    <row r="461" s="5" customFormat="1" ht="15.75" customHeight="1"/>
    <row r="462" s="5" customFormat="1" ht="15.75" customHeight="1"/>
    <row r="463" s="5" customFormat="1" ht="15.75" customHeight="1"/>
    <row r="464" s="5" customFormat="1" ht="15.75" customHeight="1"/>
    <row r="465" s="5" customFormat="1" ht="15.75" customHeight="1"/>
    <row r="466" s="5" customFormat="1" ht="15.75" customHeight="1"/>
    <row r="467" s="5" customFormat="1" ht="15.75" customHeight="1"/>
    <row r="468" s="5" customFormat="1" ht="15.75" customHeight="1"/>
    <row r="469" s="5" customFormat="1" ht="15.75" customHeight="1"/>
    <row r="470" s="5" customFormat="1" ht="15.75" customHeight="1"/>
    <row r="471" s="5" customFormat="1" ht="15.75" customHeight="1"/>
    <row r="472" s="5" customFormat="1" ht="15.75" customHeight="1"/>
    <row r="473" s="5" customFormat="1" ht="15.75" customHeight="1"/>
    <row r="474" s="5" customFormat="1" ht="15.75" customHeight="1"/>
    <row r="475" s="5" customFormat="1" ht="15.75" customHeight="1"/>
    <row r="476" s="5" customFormat="1" ht="15.75" customHeight="1"/>
    <row r="477" s="5" customFormat="1" ht="15.75" customHeight="1"/>
    <row r="478" s="5" customFormat="1" ht="15.75" customHeight="1"/>
    <row r="479" s="5" customFormat="1" ht="15.75" customHeight="1"/>
    <row r="480" s="5" customFormat="1" ht="15.75" customHeight="1"/>
    <row r="481" s="5" customFormat="1" ht="15.75" customHeight="1"/>
    <row r="482" s="5" customFormat="1" ht="15.75" customHeight="1"/>
    <row r="483" s="5" customFormat="1" ht="15.75" customHeight="1"/>
    <row r="484" s="5" customFormat="1" ht="15.75" customHeight="1"/>
    <row r="485" s="5" customFormat="1" ht="15.75" customHeight="1"/>
    <row r="486" s="5" customFormat="1" ht="15.75" customHeight="1"/>
    <row r="487" s="5" customFormat="1" ht="15.75" customHeight="1"/>
    <row r="488" s="5" customFormat="1" ht="15.75" customHeight="1"/>
    <row r="489" s="5" customFormat="1" ht="15.75" customHeight="1"/>
    <row r="490" s="5" customFormat="1" ht="15.75" customHeight="1"/>
    <row r="491" s="5" customFormat="1" ht="15.75" customHeight="1"/>
    <row r="492" s="5" customFormat="1" ht="15.75" customHeight="1"/>
    <row r="493" s="5" customFormat="1" ht="15.75" customHeight="1"/>
    <row r="494" s="5" customFormat="1" ht="15.75" customHeight="1"/>
    <row r="495" s="5" customFormat="1" ht="15.75" customHeight="1"/>
    <row r="496" s="5" customFormat="1" ht="15.75" customHeight="1"/>
    <row r="497" s="5" customFormat="1" ht="15.75" customHeight="1"/>
    <row r="498" s="5" customFormat="1" ht="15.75" customHeight="1"/>
    <row r="499" s="5" customFormat="1" ht="15.75" customHeight="1"/>
    <row r="500" s="5" customFormat="1" ht="15.75" customHeight="1"/>
    <row r="501" s="5" customFormat="1" ht="15.75" customHeight="1"/>
    <row r="502" s="5" customFormat="1" ht="15.75" customHeight="1"/>
    <row r="503" s="5" customFormat="1" ht="15.75" customHeight="1"/>
    <row r="504" s="5" customFormat="1" ht="15.75" customHeight="1"/>
    <row r="505" s="5" customFormat="1" ht="15.75" customHeight="1"/>
    <row r="506" s="5" customFormat="1" ht="15.75" customHeight="1"/>
    <row r="507" s="5" customFormat="1" ht="15.75" customHeight="1"/>
    <row r="508" s="5" customFormat="1" ht="15.75" customHeight="1"/>
    <row r="509" s="5" customFormat="1" ht="15.75" customHeight="1"/>
    <row r="510" s="5" customFormat="1" ht="15.75" customHeight="1"/>
    <row r="511" s="5" customFormat="1" ht="15.75" customHeight="1"/>
    <row r="512" s="5" customFormat="1" ht="15.75" customHeight="1"/>
    <row r="513" s="5" customFormat="1" ht="15.75" customHeight="1"/>
    <row r="514" s="5" customFormat="1" ht="15.75" customHeight="1"/>
    <row r="515" s="5" customFormat="1" ht="15.75" customHeight="1"/>
    <row r="516" s="5" customFormat="1" ht="15.75" customHeight="1"/>
    <row r="517" s="5" customFormat="1" ht="15.75" customHeight="1"/>
    <row r="518" s="5" customFormat="1" ht="15.75" customHeight="1"/>
    <row r="519" s="5" customFormat="1" ht="15.75" customHeight="1"/>
    <row r="520" s="5" customFormat="1" ht="15.75" customHeight="1"/>
    <row r="521" s="5" customFormat="1" ht="15.75" customHeight="1"/>
    <row r="522" s="5" customFormat="1" ht="15.75" customHeight="1"/>
    <row r="523" s="5" customFormat="1" ht="15.75" customHeight="1"/>
    <row r="524" s="5" customFormat="1" ht="15.75" customHeight="1"/>
    <row r="525" s="5" customFormat="1" ht="15.75" customHeight="1"/>
    <row r="526" s="5" customFormat="1" ht="15.75" customHeight="1"/>
    <row r="527" s="5" customFormat="1" ht="15.75" customHeight="1"/>
    <row r="528" s="5" customFormat="1" ht="15.75" customHeight="1"/>
    <row r="529" s="5" customFormat="1" ht="15.75" customHeight="1"/>
    <row r="530" s="5" customFormat="1" ht="15.75" customHeight="1"/>
    <row r="531" s="5" customFormat="1" ht="15.75" customHeight="1"/>
    <row r="532" s="5" customFormat="1" ht="15.75" customHeight="1"/>
    <row r="533" s="5" customFormat="1" ht="15.75" customHeight="1"/>
    <row r="534" s="5" customFormat="1" ht="15.75" customHeight="1"/>
    <row r="535" s="5" customFormat="1" ht="15.75" customHeight="1"/>
    <row r="536" s="5" customFormat="1" ht="15.75" customHeight="1"/>
    <row r="537" s="5" customFormat="1" ht="15.75" customHeight="1"/>
    <row r="538" s="5" customFormat="1" ht="15.75" customHeight="1"/>
    <row r="539" s="5" customFormat="1" ht="15.75" customHeight="1"/>
    <row r="540" s="5" customFormat="1" ht="15.75" customHeight="1"/>
    <row r="541" s="5" customFormat="1" ht="15.75" customHeight="1"/>
    <row r="542" s="5" customFormat="1" ht="15.75" customHeight="1"/>
    <row r="543" s="5" customFormat="1" ht="15.75" customHeight="1"/>
    <row r="544" s="5" customFormat="1" ht="15.75" customHeight="1"/>
    <row r="545" s="5" customFormat="1" ht="15.75" customHeight="1"/>
    <row r="546" s="5" customFormat="1" ht="15.75" customHeight="1"/>
    <row r="547" s="5" customFormat="1" ht="15.75" customHeight="1"/>
    <row r="548" s="5" customFormat="1" ht="15.75" customHeight="1"/>
    <row r="549" s="5" customFormat="1" ht="15.75" customHeight="1"/>
    <row r="550" s="5" customFormat="1" ht="15.75" customHeight="1"/>
    <row r="551" s="5" customFormat="1" ht="15.75" customHeight="1"/>
    <row r="552" s="5" customFormat="1" ht="15.75" customHeight="1"/>
    <row r="553" s="5" customFormat="1" ht="15.75" customHeight="1"/>
    <row r="554" s="5" customFormat="1" ht="15.75" customHeight="1"/>
    <row r="555" s="5" customFormat="1" ht="15.75" customHeight="1"/>
    <row r="556" s="5" customFormat="1" ht="15.75" customHeight="1"/>
    <row r="557" s="5" customFormat="1" ht="15.75" customHeight="1"/>
    <row r="558" s="5" customFormat="1" ht="15.75" customHeight="1"/>
    <row r="559" s="5" customFormat="1" ht="15.75" customHeight="1"/>
    <row r="560" s="5" customFormat="1" ht="15.75" customHeight="1"/>
    <row r="561" s="5" customFormat="1" ht="15.75" customHeight="1"/>
    <row r="562" s="5" customFormat="1" ht="15.75" customHeight="1"/>
    <row r="563" s="5" customFormat="1" ht="15.75" customHeight="1"/>
    <row r="564" s="5" customFormat="1" ht="15.75" customHeight="1"/>
    <row r="565" s="5" customFormat="1" ht="15.75" customHeight="1"/>
    <row r="566" s="5" customFormat="1" ht="15.75" customHeight="1"/>
    <row r="567" s="5" customFormat="1" ht="15.75" customHeight="1"/>
    <row r="568" s="5" customFormat="1" ht="15.75" customHeight="1"/>
    <row r="569" s="5" customFormat="1" ht="15.75" customHeight="1"/>
    <row r="570" s="5" customFormat="1" ht="15.75" customHeight="1"/>
    <row r="571" s="5" customFormat="1" ht="15.75" customHeight="1"/>
    <row r="572" s="5" customFormat="1" ht="15.75" customHeight="1"/>
    <row r="573" s="5" customFormat="1" ht="15.75" customHeight="1"/>
    <row r="574" s="5" customFormat="1" ht="15.75" customHeight="1"/>
    <row r="575" s="5" customFormat="1" ht="15.75" customHeight="1"/>
    <row r="576" s="5" customFormat="1" ht="15.75" customHeight="1"/>
    <row r="577" s="5" customFormat="1" ht="15.75" customHeight="1"/>
    <row r="578" s="5" customFormat="1" ht="15.75" customHeight="1"/>
    <row r="579" s="5" customFormat="1" ht="15.75" customHeight="1"/>
    <row r="580" s="5" customFormat="1" ht="15.75" customHeight="1"/>
    <row r="581" s="5" customFormat="1" ht="15.75" customHeight="1"/>
    <row r="582" s="5" customFormat="1" ht="15.75" customHeight="1"/>
    <row r="583" s="5" customFormat="1" ht="15.75" customHeight="1"/>
    <row r="584" s="5" customFormat="1" ht="15.75" customHeight="1"/>
    <row r="585" s="5" customFormat="1" ht="15.75" customHeight="1"/>
    <row r="586" s="5" customFormat="1" ht="15.75" customHeight="1"/>
    <row r="587" s="5" customFormat="1" ht="15.75" customHeight="1"/>
    <row r="588" s="5" customFormat="1" ht="15.75" customHeight="1"/>
    <row r="589" s="5" customFormat="1" ht="15.75" customHeight="1"/>
    <row r="590" s="5" customFormat="1" ht="15.75" customHeight="1"/>
    <row r="591" s="5" customFormat="1" ht="15.75" customHeight="1"/>
    <row r="592" s="5" customFormat="1" ht="15.75" customHeight="1"/>
    <row r="593" s="5" customFormat="1" ht="15.75" customHeight="1"/>
    <row r="594" s="5" customFormat="1" ht="15.75" customHeight="1"/>
    <row r="595" s="5" customFormat="1" ht="15.75" customHeight="1"/>
    <row r="596" s="5" customFormat="1" ht="15.75" customHeight="1"/>
    <row r="597" s="5" customFormat="1" ht="15.75" customHeight="1"/>
    <row r="598" s="5" customFormat="1" ht="15.75" customHeight="1"/>
    <row r="599" s="5" customFormat="1" ht="15.75" customHeight="1"/>
    <row r="600" s="5" customFormat="1" ht="15.75" customHeight="1"/>
    <row r="601" s="5" customFormat="1" ht="15.75" customHeight="1"/>
    <row r="602" s="5" customFormat="1" ht="15.75" customHeight="1"/>
    <row r="603" s="5" customFormat="1" ht="15.75" customHeight="1"/>
    <row r="604" s="5" customFormat="1" ht="15.75" customHeight="1"/>
    <row r="605" s="5" customFormat="1" ht="15.75" customHeight="1"/>
    <row r="606" s="5" customFormat="1" ht="15.75" customHeight="1"/>
    <row r="607" s="5" customFormat="1" ht="15.75" customHeight="1"/>
    <row r="608" s="5" customFormat="1" ht="15.75" customHeight="1"/>
    <row r="609" s="5" customFormat="1" ht="15.75" customHeight="1"/>
    <row r="610" s="5" customFormat="1" ht="15.75" customHeight="1"/>
    <row r="611" s="5" customFormat="1" ht="15.75" customHeight="1"/>
    <row r="612" s="5" customFormat="1" ht="15.75" customHeight="1"/>
    <row r="613" s="5" customFormat="1" ht="15.75" customHeight="1"/>
    <row r="614" s="5" customFormat="1" ht="15.75" customHeight="1"/>
    <row r="615" s="5" customFormat="1" ht="15.75" customHeight="1"/>
    <row r="616" s="5" customFormat="1" ht="15.75" customHeight="1"/>
    <row r="617" s="5" customFormat="1" ht="15.75" customHeight="1"/>
    <row r="618" s="5" customFormat="1" ht="15.75" customHeight="1"/>
    <row r="619" s="5" customFormat="1" ht="15.75" customHeight="1"/>
    <row r="620" s="5" customFormat="1" ht="15.75" customHeight="1"/>
    <row r="621" s="5" customFormat="1" ht="15.75" customHeight="1"/>
    <row r="622" s="5" customFormat="1" ht="15.75" customHeight="1"/>
    <row r="623" s="5" customFormat="1" ht="15.75" customHeight="1"/>
    <row r="624" s="5" customFormat="1" ht="15.75" customHeight="1"/>
    <row r="625" s="5" customFormat="1" ht="15.75" customHeight="1"/>
    <row r="626" s="5" customFormat="1" ht="15.75" customHeight="1"/>
    <row r="627" s="5" customFormat="1" ht="15.75" customHeight="1"/>
    <row r="628" s="5" customFormat="1" ht="15.75" customHeight="1"/>
    <row r="629" s="5" customFormat="1" ht="15.75" customHeight="1"/>
    <row r="630" s="5" customFormat="1" ht="15.75" customHeight="1"/>
    <row r="631" s="5" customFormat="1" ht="15.75" customHeight="1"/>
    <row r="632" s="5" customFormat="1" ht="15.75" customHeight="1"/>
    <row r="633" s="5" customFormat="1" ht="15.75" customHeight="1"/>
    <row r="634" s="5" customFormat="1" ht="15.75" customHeight="1"/>
    <row r="635" s="5" customFormat="1" ht="15.75" customHeight="1"/>
    <row r="636" s="5" customFormat="1" ht="15.75" customHeight="1"/>
    <row r="637" s="5" customFormat="1" ht="15.75" customHeight="1"/>
    <row r="638" s="5" customFormat="1" ht="15.75" customHeight="1"/>
    <row r="639" s="5" customFormat="1" ht="15.75" customHeight="1"/>
    <row r="640" s="5" customFormat="1" ht="15.75" customHeight="1"/>
    <row r="641" s="5" customFormat="1" ht="15.75" customHeight="1"/>
    <row r="642" s="5" customFormat="1" ht="15.75" customHeight="1"/>
    <row r="643" s="5" customFormat="1" ht="15.75" customHeight="1"/>
    <row r="644" s="5" customFormat="1" ht="15.75" customHeight="1"/>
    <row r="645" s="5" customFormat="1" ht="15.75" customHeight="1"/>
    <row r="646" s="5" customFormat="1" ht="15.75" customHeight="1"/>
    <row r="647" s="5" customFormat="1" ht="15.75" customHeight="1"/>
    <row r="648" s="5" customFormat="1" ht="15.75" customHeight="1"/>
    <row r="649" s="5" customFormat="1" ht="15.75" customHeight="1"/>
    <row r="650" s="5" customFormat="1" ht="15.75" customHeight="1"/>
    <row r="651" s="5" customFormat="1" ht="15.75" customHeight="1"/>
    <row r="652" s="5" customFormat="1" ht="15.75" customHeight="1"/>
    <row r="653" s="5" customFormat="1" ht="15.75" customHeight="1"/>
    <row r="654" s="5" customFormat="1" ht="15.75" customHeight="1"/>
    <row r="655" s="5" customFormat="1" ht="15.75" customHeight="1"/>
    <row r="656" s="5" customFormat="1" ht="15.75" customHeight="1"/>
    <row r="657" s="5" customFormat="1" ht="15.75" customHeight="1"/>
    <row r="658" s="5" customFormat="1" ht="15.75" customHeight="1"/>
    <row r="659" s="5" customFormat="1" ht="15.75" customHeight="1"/>
    <row r="660" s="5" customFormat="1" ht="15.75" customHeight="1"/>
    <row r="661" s="5" customFormat="1" ht="15.75" customHeight="1"/>
    <row r="662" s="5" customFormat="1" ht="15.75" customHeight="1"/>
    <row r="663" s="5" customFormat="1" ht="15.75" customHeight="1"/>
    <row r="664" s="5" customFormat="1" ht="15.75" customHeight="1"/>
    <row r="665" s="5" customFormat="1" ht="15.75" customHeight="1"/>
    <row r="666" s="5" customFormat="1" ht="15.75" customHeight="1"/>
    <row r="667" s="5" customFormat="1" ht="15.75" customHeight="1"/>
    <row r="668" s="5" customFormat="1" ht="15.75" customHeight="1"/>
    <row r="669" s="5" customFormat="1" ht="15.75" customHeight="1"/>
    <row r="670" s="5" customFormat="1" ht="15.75" customHeight="1"/>
    <row r="671" s="5" customFormat="1" ht="15.75" customHeight="1"/>
    <row r="672" s="5" customFormat="1" ht="15.75" customHeight="1"/>
    <row r="673" s="5" customFormat="1" ht="15.75" customHeight="1"/>
    <row r="674" s="5" customFormat="1" ht="15.75" customHeight="1"/>
    <row r="675" s="5" customFormat="1" ht="15.75" customHeight="1"/>
    <row r="676" s="5" customFormat="1" ht="15.75" customHeight="1"/>
    <row r="677" s="5" customFormat="1" ht="15.75" customHeight="1"/>
    <row r="678" s="5" customFormat="1" ht="15.75" customHeight="1"/>
    <row r="679" s="5" customFormat="1" ht="15.75" customHeight="1"/>
    <row r="680" s="5" customFormat="1" ht="15.75" customHeight="1"/>
    <row r="681" s="5" customFormat="1" ht="15.75" customHeight="1"/>
    <row r="682" s="5" customFormat="1" ht="15.75" customHeight="1"/>
    <row r="683" s="5" customFormat="1" ht="15.75" customHeight="1"/>
    <row r="684" s="5" customFormat="1" ht="15.75" customHeight="1"/>
    <row r="685" s="5" customFormat="1" ht="15.75" customHeight="1"/>
    <row r="686" s="5" customFormat="1" ht="15.75" customHeight="1"/>
    <row r="687" s="5" customFormat="1" ht="15.75" customHeight="1"/>
    <row r="688" s="5" customFormat="1" ht="15.75" customHeight="1"/>
    <row r="689" s="5" customFormat="1" ht="15.75" customHeight="1"/>
    <row r="690" s="5" customFormat="1" ht="15.75" customHeight="1"/>
    <row r="691" s="5" customFormat="1" ht="15.75" customHeight="1"/>
    <row r="692" s="5" customFormat="1" ht="15.75" customHeight="1"/>
    <row r="693" s="5" customFormat="1" ht="15.75" customHeight="1"/>
    <row r="694" s="5" customFormat="1" ht="15.75" customHeight="1"/>
    <row r="695" s="5" customFormat="1" ht="15.75" customHeight="1"/>
    <row r="696" s="5" customFormat="1" ht="15.75" customHeight="1"/>
    <row r="697" s="5" customFormat="1" ht="15.75" customHeight="1"/>
    <row r="698" s="5" customFormat="1" ht="15.75" customHeight="1"/>
    <row r="699" s="5" customFormat="1" ht="15.75" customHeight="1"/>
    <row r="700" s="5" customFormat="1" ht="15.75" customHeight="1"/>
    <row r="701" s="5" customFormat="1" ht="15.75" customHeight="1"/>
    <row r="702" s="5" customFormat="1" ht="15.75" customHeight="1"/>
    <row r="703" s="5" customFormat="1" ht="15.75" customHeight="1"/>
    <row r="704" s="5" customFormat="1" ht="15.75" customHeight="1"/>
    <row r="705" s="5" customFormat="1" ht="15.75" customHeight="1"/>
    <row r="706" s="5" customFormat="1" ht="15.75" customHeight="1"/>
    <row r="707" s="5" customFormat="1" ht="15.75" customHeight="1"/>
    <row r="708" s="5" customFormat="1" ht="15.75" customHeight="1"/>
    <row r="709" s="5" customFormat="1" ht="15.75" customHeight="1"/>
    <row r="710" s="5" customFormat="1" ht="15.75" customHeight="1"/>
    <row r="711" s="5" customFormat="1" ht="15.75" customHeight="1"/>
    <row r="712" s="5" customFormat="1" ht="15.75" customHeight="1"/>
    <row r="713" s="5" customFormat="1" ht="15.75" customHeight="1"/>
    <row r="714" s="5" customFormat="1" ht="15.75" customHeight="1"/>
    <row r="715" s="5" customFormat="1" ht="15.75" customHeight="1"/>
    <row r="716" s="5" customFormat="1" ht="15.75" customHeight="1"/>
    <row r="717" s="5" customFormat="1" ht="15.75" customHeight="1"/>
    <row r="718" s="5" customFormat="1" ht="15.75" customHeight="1"/>
    <row r="719" s="5" customFormat="1" ht="15.75" customHeight="1"/>
    <row r="720" s="5" customFormat="1" ht="15.75" customHeight="1"/>
    <row r="721" s="5" customFormat="1" ht="15.75" customHeight="1"/>
    <row r="722" s="5" customFormat="1" ht="15.75" customHeight="1"/>
    <row r="723" s="5" customFormat="1" ht="15.75" customHeight="1"/>
    <row r="724" s="5" customFormat="1" ht="15.75" customHeight="1"/>
    <row r="725" s="5" customFormat="1" ht="15.75" customHeight="1"/>
    <row r="726" s="5" customFormat="1" ht="15.75" customHeight="1"/>
    <row r="727" s="5" customFormat="1" ht="15.75" customHeight="1"/>
    <row r="728" s="5" customFormat="1" ht="15.75" customHeight="1"/>
    <row r="729" s="5" customFormat="1" ht="15.75" customHeight="1"/>
    <row r="730" s="5" customFormat="1" ht="15.75" customHeight="1"/>
    <row r="731" s="5" customFormat="1" ht="15.75" customHeight="1"/>
    <row r="732" s="5" customFormat="1" ht="15.75" customHeight="1"/>
    <row r="733" s="5" customFormat="1" ht="15.75" customHeight="1"/>
    <row r="734" s="5" customFormat="1" ht="15.75" customHeight="1"/>
    <row r="735" s="5" customFormat="1" ht="15.75" customHeight="1"/>
    <row r="736" s="5" customFormat="1" ht="15.75" customHeight="1"/>
    <row r="737" s="5" customFormat="1" ht="15.75" customHeight="1"/>
    <row r="738" s="5" customFormat="1" ht="15.75" customHeight="1"/>
    <row r="739" s="5" customFormat="1" ht="15.75" customHeight="1"/>
    <row r="740" s="5" customFormat="1" ht="15.75" customHeight="1"/>
    <row r="741" s="5" customFormat="1" ht="15.75" customHeight="1"/>
    <row r="742" s="5" customFormat="1" ht="15.75" customHeight="1"/>
    <row r="743" s="5" customFormat="1" ht="15.75" customHeight="1"/>
    <row r="744" s="5" customFormat="1" ht="15.75" customHeight="1"/>
    <row r="745" s="5" customFormat="1" ht="15.75" customHeight="1"/>
    <row r="746" s="5" customFormat="1" ht="15.75" customHeight="1"/>
    <row r="747" s="5" customFormat="1" ht="15.75" customHeight="1"/>
    <row r="748" s="5" customFormat="1" ht="15.75" customHeight="1"/>
    <row r="749" s="5" customFormat="1" ht="15.75" customHeight="1"/>
    <row r="750" s="5" customFormat="1" ht="15.75" customHeight="1"/>
    <row r="751" s="5" customFormat="1" ht="15.75" customHeight="1"/>
    <row r="752" s="5" customFormat="1" ht="15.75" customHeight="1"/>
    <row r="753" s="5" customFormat="1" ht="15.75" customHeight="1"/>
    <row r="754" s="5" customFormat="1" ht="15.75" customHeight="1"/>
    <row r="755" s="5" customFormat="1" ht="15.75" customHeight="1"/>
    <row r="756" s="5" customFormat="1" ht="15.75" customHeight="1"/>
    <row r="757" s="5" customFormat="1" ht="15.75" customHeight="1"/>
    <row r="758" s="5" customFormat="1" ht="15.75" customHeight="1"/>
    <row r="759" s="5" customFormat="1" ht="15.75" customHeight="1"/>
    <row r="760" s="5" customFormat="1" ht="15.75" customHeight="1"/>
    <row r="761" s="5" customFormat="1" ht="15.75" customHeight="1"/>
    <row r="762" s="5" customFormat="1" ht="15.75" customHeight="1"/>
    <row r="763" s="5" customFormat="1" ht="15.75" customHeight="1"/>
    <row r="764" s="5" customFormat="1" ht="15.75" customHeight="1"/>
    <row r="765" s="5" customFormat="1" ht="15.75" customHeight="1"/>
    <row r="766" s="5" customFormat="1" ht="15.75" customHeight="1"/>
    <row r="767" s="5" customFormat="1" ht="15.75" customHeight="1"/>
    <row r="768" s="5" customFormat="1" ht="15.75" customHeight="1"/>
    <row r="769" s="5" customFormat="1" ht="15.75" customHeight="1"/>
    <row r="770" s="5" customFormat="1" ht="15.75" customHeight="1"/>
    <row r="771" s="5" customFormat="1" ht="15.75" customHeight="1"/>
    <row r="772" s="5" customFormat="1" ht="15.75" customHeight="1"/>
    <row r="773" s="5" customFormat="1" ht="15.75" customHeight="1"/>
    <row r="774" s="5" customFormat="1" ht="15.75" customHeight="1"/>
    <row r="775" s="5" customFormat="1" ht="15.75" customHeight="1"/>
    <row r="776" s="5" customFormat="1" ht="15.75" customHeight="1"/>
    <row r="777" s="5" customFormat="1" ht="15.75" customHeight="1"/>
    <row r="778" s="5" customFormat="1" ht="15.75" customHeight="1"/>
    <row r="779" s="5" customFormat="1" ht="15.75" customHeight="1"/>
    <row r="780" s="5" customFormat="1" ht="15.75" customHeight="1"/>
    <row r="781" s="5" customFormat="1" ht="15.75" customHeight="1"/>
    <row r="782" s="5" customFormat="1" ht="15.75" customHeight="1"/>
    <row r="783" s="5" customFormat="1" ht="15.75" customHeight="1"/>
    <row r="784" s="5" customFormat="1" ht="15.75" customHeight="1"/>
    <row r="785" s="5" customFormat="1" ht="15.75" customHeight="1"/>
    <row r="786" s="5" customFormat="1" ht="15.75" customHeight="1"/>
    <row r="787" s="5" customFormat="1" ht="15.75" customHeight="1"/>
    <row r="788" s="5" customFormat="1" ht="15.75" customHeight="1"/>
    <row r="789" s="5" customFormat="1" ht="15.75" customHeight="1"/>
    <row r="790" s="5" customFormat="1" ht="15.75" customHeight="1"/>
    <row r="791" s="5" customFormat="1" ht="15.75" customHeight="1"/>
    <row r="792" s="5" customFormat="1" ht="15.75" customHeight="1"/>
    <row r="793" s="5" customFormat="1" ht="15.75" customHeight="1"/>
    <row r="794" s="5" customFormat="1" ht="15.75" customHeight="1"/>
    <row r="795" s="5" customFormat="1" ht="15.75" customHeight="1"/>
    <row r="796" s="5" customFormat="1" ht="15.75" customHeight="1"/>
    <row r="797" s="5" customFormat="1" ht="15.75" customHeight="1"/>
    <row r="798" s="5" customFormat="1" ht="15.75" customHeight="1"/>
    <row r="799" s="5" customFormat="1" ht="15.75" customHeight="1"/>
    <row r="800" s="5" customFormat="1" ht="15.75" customHeight="1"/>
    <row r="801" s="5" customFormat="1" ht="15.75" customHeight="1"/>
    <row r="802" s="5" customFormat="1" ht="15.75" customHeight="1"/>
    <row r="803" s="5" customFormat="1" ht="15.75" customHeight="1"/>
    <row r="804" s="5" customFormat="1" ht="15.75" customHeight="1"/>
    <row r="805" s="5" customFormat="1" ht="15.75" customHeight="1"/>
    <row r="806" s="5" customFormat="1" ht="15.75" customHeight="1"/>
    <row r="807" s="5" customFormat="1" ht="15.75" customHeight="1"/>
    <row r="808" s="5" customFormat="1" ht="15.75" customHeight="1"/>
    <row r="809" s="5" customFormat="1" ht="15.75" customHeight="1"/>
    <row r="810" s="5" customFormat="1" ht="15.75" customHeight="1"/>
    <row r="811" s="5" customFormat="1" ht="15.75" customHeight="1"/>
    <row r="812" s="5" customFormat="1" ht="15.75" customHeight="1"/>
    <row r="813" s="5" customFormat="1" ht="15.75" customHeight="1"/>
    <row r="814" s="5" customFormat="1" ht="15.75" customHeight="1"/>
    <row r="815" s="5" customFormat="1" ht="15.75" customHeight="1"/>
    <row r="816" s="5" customFormat="1" ht="15.75" customHeight="1"/>
    <row r="817" s="5" customFormat="1" ht="15.75" customHeight="1"/>
    <row r="818" s="5" customFormat="1" ht="15.75" customHeight="1"/>
    <row r="819" s="5" customFormat="1" ht="15.75" customHeight="1"/>
    <row r="820" s="5" customFormat="1" ht="15.75" customHeight="1"/>
    <row r="821" s="5" customFormat="1" ht="15.75" customHeight="1"/>
    <row r="822" s="5" customFormat="1" ht="15.75" customHeight="1"/>
    <row r="823" s="5" customFormat="1" ht="15.75" customHeight="1"/>
    <row r="824" s="5" customFormat="1" ht="15.75" customHeight="1"/>
    <row r="825" s="5" customFormat="1" ht="15.75" customHeight="1"/>
    <row r="826" s="5" customFormat="1" ht="15.75" customHeight="1"/>
    <row r="827" s="5" customFormat="1" ht="15.75" customHeight="1"/>
    <row r="828" s="5" customFormat="1" ht="15.75" customHeight="1"/>
    <row r="829" s="5" customFormat="1" ht="15.75" customHeight="1"/>
    <row r="830" s="5" customFormat="1" ht="15.75" customHeight="1"/>
    <row r="831" s="5" customFormat="1" ht="15.75" customHeight="1"/>
    <row r="832" s="5" customFormat="1" ht="15.75" customHeight="1"/>
    <row r="833" s="5" customFormat="1" ht="15.75" customHeight="1"/>
    <row r="834" s="5" customFormat="1" ht="15.75" customHeight="1"/>
    <row r="835" s="5" customFormat="1" ht="15.75" customHeight="1"/>
    <row r="836" s="5" customFormat="1" ht="15.75" customHeight="1"/>
    <row r="837" s="5" customFormat="1" ht="15.75" customHeight="1"/>
    <row r="838" s="5" customFormat="1" ht="15.75" customHeight="1"/>
    <row r="839" s="5" customFormat="1" ht="15.75" customHeight="1"/>
    <row r="840" s="5" customFormat="1" ht="15.75" customHeight="1"/>
    <row r="841" s="5" customFormat="1" ht="15.75" customHeight="1"/>
    <row r="842" s="5" customFormat="1" ht="15.75" customHeight="1"/>
    <row r="843" s="5" customFormat="1" ht="15.75" customHeight="1"/>
    <row r="844" s="5" customFormat="1" ht="15.75" customHeight="1"/>
    <row r="845" s="5" customFormat="1" ht="15.75" customHeight="1"/>
    <row r="846" s="5" customFormat="1" ht="15.75" customHeight="1"/>
    <row r="847" s="5" customFormat="1" ht="15.75" customHeight="1"/>
    <row r="848" s="5" customFormat="1" ht="15.75" customHeight="1"/>
    <row r="849" s="5" customFormat="1" ht="15.75" customHeight="1"/>
    <row r="850" s="5" customFormat="1" ht="15.75" customHeight="1"/>
    <row r="851" s="5" customFormat="1" ht="15.75" customHeight="1"/>
    <row r="852" s="5" customFormat="1" ht="15.75" customHeight="1"/>
    <row r="853" s="5" customFormat="1" ht="15.75" customHeight="1"/>
    <row r="854" s="5" customFormat="1" ht="15.75" customHeight="1"/>
    <row r="855" s="5" customFormat="1" ht="15.75" customHeight="1"/>
    <row r="856" s="5" customFormat="1" ht="15.75" customHeight="1"/>
    <row r="857" s="5" customFormat="1" ht="15.75" customHeight="1"/>
    <row r="858" s="5" customFormat="1" ht="15.75" customHeight="1"/>
    <row r="859" s="5" customFormat="1" ht="15.75" customHeight="1"/>
    <row r="860" s="5" customFormat="1" ht="15.75" customHeight="1"/>
    <row r="861" s="5" customFormat="1" ht="15.75" customHeight="1"/>
    <row r="862" s="5" customFormat="1" ht="15.75" customHeight="1"/>
    <row r="863" s="5" customFormat="1" ht="15.75" customHeight="1"/>
    <row r="864" s="5" customFormat="1" ht="15.75" customHeight="1"/>
    <row r="865" s="5" customFormat="1" ht="15.75" customHeight="1"/>
    <row r="866" s="5" customFormat="1" ht="15.75" customHeight="1"/>
    <row r="867" s="5" customFormat="1" ht="15.75" customHeight="1"/>
    <row r="868" s="5" customFormat="1" ht="15.75" customHeight="1"/>
    <row r="869" s="5" customFormat="1" ht="15.75" customHeight="1"/>
    <row r="870" s="5" customFormat="1" ht="15.75" customHeight="1"/>
    <row r="871" s="5" customFormat="1" ht="15.75" customHeight="1"/>
    <row r="872" s="5" customFormat="1" ht="15.75" customHeight="1"/>
    <row r="873" s="5" customFormat="1" ht="15.75" customHeight="1"/>
    <row r="874" s="5" customFormat="1" ht="15.75" customHeight="1"/>
    <row r="875" s="5" customFormat="1" ht="15.75" customHeight="1"/>
    <row r="876" s="5" customFormat="1" ht="15.75" customHeight="1"/>
    <row r="877" s="5" customFormat="1" ht="15.75" customHeight="1"/>
    <row r="878" s="5" customFormat="1" ht="15.75" customHeight="1"/>
    <row r="879" s="5" customFormat="1" ht="15.75" customHeight="1"/>
    <row r="880" s="5" customFormat="1" ht="15.75" customHeight="1"/>
    <row r="881" s="5" customFormat="1" ht="15.75" customHeight="1"/>
    <row r="882" s="5" customFormat="1" ht="15.75" customHeight="1"/>
    <row r="883" s="5" customFormat="1" ht="15.75" customHeight="1"/>
    <row r="884" s="5" customFormat="1" ht="15.75" customHeight="1"/>
    <row r="885" s="5" customFormat="1" ht="15.75" customHeight="1"/>
    <row r="886" s="5" customFormat="1" ht="15.75" customHeight="1"/>
    <row r="887" s="5" customFormat="1" ht="15.75" customHeight="1"/>
    <row r="888" s="5" customFormat="1" ht="15.75" customHeight="1"/>
    <row r="889" s="5" customFormat="1" ht="15.75" customHeight="1"/>
    <row r="890" s="5" customFormat="1" ht="15.75" customHeight="1"/>
    <row r="891" s="5" customFormat="1" ht="15.75" customHeight="1"/>
    <row r="892" s="5" customFormat="1" ht="15.75" customHeight="1"/>
    <row r="893" s="5" customFormat="1" ht="15.75" customHeight="1"/>
    <row r="894" s="5" customFormat="1" ht="15.75" customHeight="1"/>
    <row r="895" s="5" customFormat="1" ht="15.75" customHeight="1"/>
    <row r="896" s="5" customFormat="1" ht="15.75" customHeight="1"/>
    <row r="897" s="5" customFormat="1" ht="15.75" customHeight="1"/>
    <row r="898" s="5" customFormat="1" ht="15.75" customHeight="1"/>
    <row r="899" s="5" customFormat="1" ht="15.75" customHeight="1"/>
    <row r="900" s="5" customFormat="1" ht="15.75" customHeight="1"/>
    <row r="901" s="5" customFormat="1" ht="15.75" customHeight="1"/>
    <row r="902" s="5" customFormat="1" ht="15.75" customHeight="1"/>
    <row r="903" s="5" customFormat="1" ht="15.75" customHeight="1"/>
    <row r="904" s="5" customFormat="1" ht="15.75" customHeight="1"/>
    <row r="905" s="5" customFormat="1" ht="15.75" customHeight="1"/>
    <row r="906" s="5" customFormat="1" ht="15.75" customHeight="1"/>
    <row r="907" s="5" customFormat="1" ht="15.75" customHeight="1"/>
    <row r="908" s="5" customFormat="1" ht="15.75" customHeight="1"/>
    <row r="909" s="5" customFormat="1" ht="15.75" customHeight="1"/>
    <row r="910" s="5" customFormat="1" ht="15.75" customHeight="1"/>
    <row r="911" s="5" customFormat="1" ht="15.75" customHeight="1"/>
    <row r="912" s="5" customFormat="1" ht="15.75" customHeight="1"/>
    <row r="913" s="5" customFormat="1" ht="15.75" customHeight="1"/>
    <row r="914" s="5" customFormat="1" ht="15.75" customHeight="1"/>
    <row r="915" s="5" customFormat="1" ht="15.75" customHeight="1"/>
    <row r="916" s="5" customFormat="1" ht="15.75" customHeight="1"/>
    <row r="917" s="5" customFormat="1" ht="15.75" customHeight="1"/>
    <row r="918" s="5" customFormat="1" ht="15.75" customHeight="1"/>
    <row r="919" s="5" customFormat="1" ht="15.75" customHeight="1"/>
    <row r="920" s="5" customFormat="1" ht="15.75" customHeight="1"/>
    <row r="921" s="5" customFormat="1" ht="15.75" customHeight="1"/>
    <row r="922" s="5" customFormat="1" ht="15.75" customHeight="1"/>
    <row r="923" s="5" customFormat="1" ht="15.75" customHeight="1"/>
    <row r="924" s="5" customFormat="1" ht="15.75" customHeight="1"/>
    <row r="925" s="5" customFormat="1" ht="15.75" customHeight="1"/>
    <row r="926" s="5" customFormat="1" ht="15.75" customHeight="1"/>
    <row r="927" s="5" customFormat="1" ht="15.75" customHeight="1"/>
    <row r="928" s="5" customFormat="1" ht="15.75" customHeight="1"/>
    <row r="929" s="5" customFormat="1" ht="15.75" customHeight="1"/>
    <row r="930" s="5" customFormat="1" ht="15.75" customHeight="1"/>
    <row r="931" s="5" customFormat="1" ht="15.75" customHeight="1"/>
    <row r="932" s="5" customFormat="1" ht="15.75" customHeight="1"/>
    <row r="933" s="5" customFormat="1" ht="15.75" customHeight="1"/>
    <row r="934" s="5" customFormat="1" ht="15.75" customHeight="1"/>
    <row r="935" s="5" customFormat="1" ht="15.75" customHeight="1"/>
    <row r="936" s="5" customFormat="1" ht="15.75" customHeight="1"/>
    <row r="937" s="5" customFormat="1" ht="15.75" customHeight="1"/>
    <row r="938" s="5" customFormat="1" ht="15.75" customHeight="1"/>
    <row r="939" s="5" customFormat="1" ht="15.75" customHeight="1"/>
    <row r="940" s="5" customFormat="1" ht="15.75" customHeight="1"/>
    <row r="941" s="5" customFormat="1" ht="15.75" customHeight="1"/>
    <row r="942" s="5" customFormat="1" ht="15.75" customHeight="1"/>
    <row r="943" s="5" customFormat="1" ht="15.75" customHeight="1"/>
    <row r="944" s="5" customFormat="1" ht="15.75" customHeight="1"/>
    <row r="945" s="5" customFormat="1" ht="15.75" customHeight="1"/>
    <row r="946" s="5" customFormat="1" ht="15.75" customHeight="1"/>
    <row r="947" s="5" customFormat="1" ht="15.75" customHeight="1"/>
    <row r="948" s="5" customFormat="1" ht="15.75" customHeight="1"/>
    <row r="949" s="5" customFormat="1" ht="15.75" customHeight="1"/>
    <row r="950" s="5" customFormat="1" ht="15.75" customHeight="1"/>
    <row r="951" s="5" customFormat="1" ht="15.75" customHeight="1"/>
    <row r="952" s="5" customFormat="1" ht="15.75" customHeight="1"/>
    <row r="953" s="5" customFormat="1" ht="15.75" customHeight="1"/>
    <row r="954" s="5" customFormat="1" ht="15.75" customHeight="1"/>
    <row r="955" s="5" customFormat="1" ht="15.75" customHeight="1"/>
    <row r="956" s="5" customFormat="1" ht="15.75" customHeight="1"/>
    <row r="957" s="5" customFormat="1" ht="15.75" customHeight="1"/>
    <row r="958" s="5" customFormat="1" ht="15.75" customHeight="1"/>
    <row r="959" s="5" customFormat="1" ht="15.75" customHeight="1"/>
    <row r="960" s="5" customFormat="1" ht="15.75" customHeight="1"/>
    <row r="961" s="5" customFormat="1" ht="15.75" customHeight="1"/>
    <row r="962" s="5" customFormat="1" ht="15.75" customHeight="1"/>
    <row r="963" s="5" customFormat="1" ht="15.75" customHeight="1"/>
    <row r="964" s="5" customFormat="1" ht="15.75" customHeight="1"/>
    <row r="965" s="5" customFormat="1" ht="15.75" customHeight="1"/>
    <row r="966" s="5" customFormat="1" ht="15.75" customHeight="1"/>
    <row r="967" s="5" customFormat="1" ht="15.75" customHeight="1"/>
    <row r="968" s="5" customFormat="1" ht="15.75" customHeight="1"/>
    <row r="969" s="5" customFormat="1" ht="15.75" customHeight="1"/>
    <row r="970" s="5" customFormat="1" ht="15.75" customHeight="1"/>
    <row r="971" s="5" customFormat="1" ht="15.75" customHeight="1"/>
    <row r="972" s="5" customFormat="1" ht="15.75" customHeight="1"/>
    <row r="973" s="5" customFormat="1" ht="15.75" customHeight="1"/>
    <row r="974" s="5" customFormat="1" ht="15.75" customHeight="1"/>
    <row r="975" s="5" customFormat="1" ht="15.75" customHeight="1"/>
    <row r="976" s="5" customFormat="1" ht="15.75" customHeight="1"/>
    <row r="977" s="5" customFormat="1" ht="15.75" customHeight="1"/>
    <row r="978" s="5" customFormat="1" ht="15.75" customHeight="1"/>
    <row r="979" s="5" customFormat="1" ht="15.75" customHeight="1"/>
    <row r="980" s="5" customFormat="1" ht="15.75" customHeight="1"/>
    <row r="981" s="5" customFormat="1" ht="15.75" customHeight="1"/>
    <row r="982" s="5" customFormat="1" ht="15.75" customHeight="1"/>
    <row r="983" s="5" customFormat="1" ht="15.75" customHeight="1"/>
    <row r="984" s="5" customFormat="1" ht="15.75" customHeight="1"/>
    <row r="985" s="5" customFormat="1" ht="15.75" customHeight="1"/>
    <row r="986" s="5" customFormat="1" ht="15.75" customHeight="1"/>
    <row r="987" s="5" customFormat="1" ht="15.75" customHeight="1"/>
    <row r="988" s="5" customFormat="1" ht="15.75" customHeight="1"/>
    <row r="989" s="5" customFormat="1" ht="15.75" customHeight="1"/>
    <row r="990" s="5" customFormat="1" ht="15.75" customHeight="1"/>
    <row r="991" s="5" customFormat="1" ht="15.75" customHeight="1"/>
    <row r="992" s="5" customFormat="1" ht="15.75" customHeight="1"/>
  </sheetData>
  <mergeCells count="3">
    <mergeCell ref="A2:F2"/>
    <mergeCell ref="A3:F3"/>
    <mergeCell ref="B226:E226"/>
  </mergeCells>
  <phoneticPr fontId="3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B8FE9-2E0F-6F45-8AAF-7D0F548E8CC9}">
  <dimension ref="A1:Q174"/>
  <sheetViews>
    <sheetView workbookViewId="0">
      <selection activeCell="A2" sqref="A2:A5"/>
    </sheetView>
  </sheetViews>
  <sheetFormatPr baseColWidth="10" defaultColWidth="26.5" defaultRowHeight="16"/>
  <cols>
    <col min="1" max="16384" width="26.5" style="86"/>
  </cols>
  <sheetData>
    <row r="1" spans="1:14" ht="76" customHeight="1">
      <c r="A1" s="87" t="s">
        <v>54</v>
      </c>
      <c r="B1" s="111" t="str">
        <f>'1. Data Sheet'!I3</f>
        <v>Individual rating for
current period</v>
      </c>
      <c r="C1" s="112" t="str">
        <f>'1. Data Sheet'!K3</f>
        <v>Manager rating for
current period</v>
      </c>
      <c r="D1" s="111" t="str">
        <f>'1. Data Sheet'!H3</f>
        <v>Final rating for
previous period</v>
      </c>
      <c r="E1" s="113"/>
    </row>
    <row r="2" spans="1:14" ht="24" customHeight="1">
      <c r="A2" s="88">
        <f>+'3. Term Sheet'!F4</f>
        <v>1</v>
      </c>
      <c r="B2" s="110">
        <f>COUNTIF('1. Data Sheet'!$I$6:$I$506,A2)</f>
        <v>0</v>
      </c>
      <c r="C2" s="110">
        <f>COUNTIF('1. Data Sheet'!$K$6:$K$506,A2)</f>
        <v>0</v>
      </c>
      <c r="D2" s="110">
        <f>COUNTIF('1. Data Sheet'!$H$6:$H$506,A2)</f>
        <v>0</v>
      </c>
    </row>
    <row r="3" spans="1:14" ht="24" customHeight="1">
      <c r="A3" s="88">
        <f>+'3. Term Sheet'!F5</f>
        <v>2</v>
      </c>
      <c r="B3" s="110">
        <f>COUNTIF('1. Data Sheet'!$I$6:$I$506,A3)</f>
        <v>0</v>
      </c>
      <c r="C3" s="110">
        <f>COUNTIF('1. Data Sheet'!$K$6:$K$506,A3)</f>
        <v>0</v>
      </c>
      <c r="D3" s="110">
        <f>COUNTIF('1. Data Sheet'!$H$6:$H$506,A3)</f>
        <v>0</v>
      </c>
    </row>
    <row r="4" spans="1:14" ht="24" customHeight="1">
      <c r="A4" s="88">
        <f>+'3. Term Sheet'!F6</f>
        <v>3</v>
      </c>
      <c r="B4" s="110">
        <f>COUNTIF('1. Data Sheet'!$I$6:$I$506,A4)</f>
        <v>0</v>
      </c>
      <c r="C4" s="110">
        <f>COUNTIF('1. Data Sheet'!$K$6:$K$506,A4)</f>
        <v>0</v>
      </c>
      <c r="D4" s="110">
        <f>COUNTIF('1. Data Sheet'!$H$6:$H$506,A4)</f>
        <v>0</v>
      </c>
    </row>
    <row r="5" spans="1:14" ht="24" customHeight="1">
      <c r="A5" s="88">
        <f>+'3. Term Sheet'!F7</f>
        <v>4</v>
      </c>
      <c r="B5" s="110">
        <f>COUNTIF('1. Data Sheet'!$I$6:$I$506,A5)</f>
        <v>0</v>
      </c>
      <c r="C5" s="110">
        <f>COUNTIF('1. Data Sheet'!$K$6:$K$506,A5)</f>
        <v>0</v>
      </c>
      <c r="D5" s="110">
        <f>COUNTIF('1. Data Sheet'!$H$6:$H$506,A5)</f>
        <v>0</v>
      </c>
    </row>
    <row r="8" spans="1:14" ht="44" customHeight="1">
      <c r="A8" s="156" t="s">
        <v>104</v>
      </c>
      <c r="B8" s="157"/>
      <c r="C8" s="157"/>
      <c r="D8" s="157"/>
      <c r="E8" s="157"/>
      <c r="F8" s="158"/>
      <c r="G8" s="113"/>
      <c r="H8" s="160" t="s">
        <v>105</v>
      </c>
      <c r="I8" s="157"/>
      <c r="J8" s="157"/>
      <c r="K8" s="157"/>
      <c r="L8" s="157"/>
      <c r="M8" s="158"/>
      <c r="N8" s="113"/>
    </row>
    <row r="9" spans="1:14" ht="24" customHeight="1">
      <c r="B9" s="90" t="str">
        <f>'3. Term Sheet'!E4</f>
        <v>Woman</v>
      </c>
      <c r="C9" s="90" t="str">
        <f>'3. Term Sheet'!E5</f>
        <v>Man</v>
      </c>
      <c r="D9" s="90" t="str">
        <f>'3. Term Sheet'!E6</f>
        <v>Nonbinary</v>
      </c>
      <c r="E9" s="90" t="str">
        <f>'3. Term Sheet'!E7</f>
        <v>Other</v>
      </c>
      <c r="F9" s="90" t="str">
        <f>'3. Term Sheet'!E8</f>
        <v>Prefers not to disclose</v>
      </c>
      <c r="H9" s="91"/>
      <c r="I9" s="92" t="str">
        <f>B9</f>
        <v>Woman</v>
      </c>
      <c r="J9" s="92" t="str">
        <f t="shared" ref="J9:M9" si="0">C9</f>
        <v>Man</v>
      </c>
      <c r="K9" s="92" t="str">
        <f t="shared" si="0"/>
        <v>Nonbinary</v>
      </c>
      <c r="L9" s="92" t="str">
        <f t="shared" si="0"/>
        <v>Other</v>
      </c>
      <c r="M9" s="92" t="str">
        <f t="shared" si="0"/>
        <v>Prefers not to disclose</v>
      </c>
    </row>
    <row r="10" spans="1:14" ht="24" customHeight="1">
      <c r="A10" s="90">
        <f>A2</f>
        <v>1</v>
      </c>
      <c r="B10" s="114">
        <f>COUNTIFS('1. Data Sheet'!$F$6:$F$506,'3. Term Sheet'!$E$4,'1. Data Sheet'!$I$6:$I$506,A2)</f>
        <v>0</v>
      </c>
      <c r="C10" s="110">
        <f>COUNTIFS('1. Data Sheet'!$F$6:$F$506,'3. Term Sheet'!$E$5,'1. Data Sheet'!$I$6:$I$506,A2)</f>
        <v>0</v>
      </c>
      <c r="D10" s="110">
        <f>COUNTIFS('1. Data Sheet'!$F$6:$F$506,'3. Term Sheet'!$E$6,'1. Data Sheet'!$I$6:$I$506,A2)</f>
        <v>0</v>
      </c>
      <c r="E10" s="110">
        <f>COUNTIFS('1. Data Sheet'!$F$6:$F$506,'3. Term Sheet'!$E$7,'1. Data Sheet'!$I$6:$I$506,A2)</f>
        <v>0</v>
      </c>
      <c r="F10" s="110">
        <f>COUNTIFS('1. Data Sheet'!$F$6:$F$506,'3. Term Sheet'!$E$8,'1. Data Sheet'!$I$6:$I$506,A2)</f>
        <v>0</v>
      </c>
      <c r="H10" s="93">
        <f>A2</f>
        <v>1</v>
      </c>
      <c r="I10" s="114">
        <f>COUNTIFS('1. Data Sheet'!$F$6:$F$506,'3. Term Sheet'!$E$4,'1. Data Sheet'!$K$6:$K$506,A2)</f>
        <v>0</v>
      </c>
      <c r="J10" s="110">
        <f>COUNTIFS('1. Data Sheet'!$F$6:$F$506,'3. Term Sheet'!$E$5,'1. Data Sheet'!$K$6:$K$506,A2)</f>
        <v>0</v>
      </c>
      <c r="K10" s="110">
        <f>COUNTIFS('1. Data Sheet'!$F$6:$F$506,'3. Term Sheet'!$E$6,'1. Data Sheet'!$K$6:$K$506,A2)</f>
        <v>0</v>
      </c>
      <c r="L10" s="110">
        <f>COUNTIFS('1. Data Sheet'!$F$6:$F$506,'3. Term Sheet'!$E$7,'1. Data Sheet'!$K$6:$K$506,A2)</f>
        <v>0</v>
      </c>
      <c r="M10" s="110">
        <f>COUNTIFS('1. Data Sheet'!$F$6:$F$506,'3. Term Sheet'!$E$8,'1. Data Sheet'!$K$6:$K$506,A2)</f>
        <v>0</v>
      </c>
    </row>
    <row r="11" spans="1:14" ht="24" customHeight="1">
      <c r="A11" s="90">
        <f t="shared" ref="A11:A13" si="1">A3</f>
        <v>2</v>
      </c>
      <c r="B11" s="114">
        <f>COUNTIFS('1. Data Sheet'!$F$6:$F$506,'3. Term Sheet'!$E$4,'1. Data Sheet'!$I$6:$I$506,A3)</f>
        <v>0</v>
      </c>
      <c r="C11" s="110">
        <f>COUNTIFS('1. Data Sheet'!$F$6:$F$506,'3. Term Sheet'!$E$5,'1. Data Sheet'!$I$6:$I$506,A3)</f>
        <v>0</v>
      </c>
      <c r="D11" s="110">
        <f>COUNTIFS('1. Data Sheet'!$F$6:$F$506,'3. Term Sheet'!$E$6,'1. Data Sheet'!$I$6:$I$506,A3)</f>
        <v>0</v>
      </c>
      <c r="E11" s="110">
        <f>COUNTIFS('1. Data Sheet'!$F$6:$F$506,'3. Term Sheet'!$E$7,'1. Data Sheet'!$I$6:$I$506,A3)</f>
        <v>0</v>
      </c>
      <c r="F11" s="110">
        <f>COUNTIFS('1. Data Sheet'!$F$6:$F$506,'3. Term Sheet'!$E$8,'1. Data Sheet'!$I$6:$I$506,A3)</f>
        <v>0</v>
      </c>
      <c r="H11" s="93">
        <f t="shared" ref="H11:H13" si="2">A3</f>
        <v>2</v>
      </c>
      <c r="I11" s="114">
        <f>COUNTIFS('1. Data Sheet'!$F$6:$F$506,'3. Term Sheet'!$E$4,'1. Data Sheet'!$K$6:$K$506,A3)</f>
        <v>0</v>
      </c>
      <c r="J11" s="110">
        <f>COUNTIFS('1. Data Sheet'!$F$6:$F$506,'3. Term Sheet'!$E$5,'1. Data Sheet'!$K$6:$K$506,A3)</f>
        <v>0</v>
      </c>
      <c r="K11" s="110">
        <f>COUNTIFS('1. Data Sheet'!$F$6:$F$506,'3. Term Sheet'!$E$6,'1. Data Sheet'!$K$6:$K$506,A3)</f>
        <v>0</v>
      </c>
      <c r="L11" s="110">
        <f>COUNTIFS('1. Data Sheet'!$F$6:$F$506,'3. Term Sheet'!$E$7,'1. Data Sheet'!$K$6:$K$506,A3)</f>
        <v>0</v>
      </c>
      <c r="M11" s="110">
        <f>COUNTIFS('1. Data Sheet'!$F$6:$F$506,'3. Term Sheet'!$E$8,'1. Data Sheet'!$K$6:$K$506,A3)</f>
        <v>0</v>
      </c>
    </row>
    <row r="12" spans="1:14" ht="24" customHeight="1">
      <c r="A12" s="90">
        <f t="shared" si="1"/>
        <v>3</v>
      </c>
      <c r="B12" s="114">
        <f>COUNTIFS('1. Data Sheet'!$F$6:$F$506,'3. Term Sheet'!$E$4,'1. Data Sheet'!$I$6:$I$506,A4)</f>
        <v>0</v>
      </c>
      <c r="C12" s="110">
        <f>COUNTIFS('1. Data Sheet'!$F$6:$F$506,'3. Term Sheet'!$E$5,'1. Data Sheet'!$I$6:$I$506,A4)</f>
        <v>0</v>
      </c>
      <c r="D12" s="110">
        <f>COUNTIFS('1. Data Sheet'!$F$6:$F$506,'3. Term Sheet'!$E$6,'1. Data Sheet'!$I$6:$I$506,A4)</f>
        <v>0</v>
      </c>
      <c r="E12" s="110">
        <f>COUNTIFS('1. Data Sheet'!$F$6:$F$506,'3. Term Sheet'!$E$7,'1. Data Sheet'!$I$6:$I$506,A4)</f>
        <v>0</v>
      </c>
      <c r="F12" s="110">
        <f>COUNTIFS('1. Data Sheet'!$F$6:$F$506,'3. Term Sheet'!$E$8,'1. Data Sheet'!$I$6:$I$506,A4)</f>
        <v>0</v>
      </c>
      <c r="H12" s="93">
        <f t="shared" si="2"/>
        <v>3</v>
      </c>
      <c r="I12" s="114">
        <f>COUNTIFS('1. Data Sheet'!$F$6:$F$506,'3. Term Sheet'!$E$4,'1. Data Sheet'!$K$6:$K$506,A4)</f>
        <v>0</v>
      </c>
      <c r="J12" s="110">
        <f>COUNTIFS('1. Data Sheet'!$F$6:$F$506,'3. Term Sheet'!$E$5,'1. Data Sheet'!$K$6:$K$506,A4)</f>
        <v>0</v>
      </c>
      <c r="K12" s="110">
        <f>COUNTIFS('1. Data Sheet'!$F$6:$F$506,'3. Term Sheet'!$E$6,'1. Data Sheet'!$K$6:$K$506,A4)</f>
        <v>0</v>
      </c>
      <c r="L12" s="110">
        <f>COUNTIFS('1. Data Sheet'!$F$6:$F$506,'3. Term Sheet'!$E$7,'1. Data Sheet'!$K$6:$K$506,A4)</f>
        <v>0</v>
      </c>
      <c r="M12" s="110">
        <f>COUNTIFS('1. Data Sheet'!$F$6:$F$506,'3. Term Sheet'!$E$8,'1. Data Sheet'!$K$6:$K$506,A4)</f>
        <v>0</v>
      </c>
    </row>
    <row r="13" spans="1:14" ht="24" customHeight="1">
      <c r="A13" s="90">
        <f t="shared" si="1"/>
        <v>4</v>
      </c>
      <c r="B13" s="114">
        <f>COUNTIFS('1. Data Sheet'!$F$6:$F$506,'3. Term Sheet'!$E$4,'1. Data Sheet'!$I$6:$I$506,A5)</f>
        <v>0</v>
      </c>
      <c r="C13" s="110">
        <f>COUNTIFS('1. Data Sheet'!$F$6:$F$506,'3. Term Sheet'!$E$5,'1. Data Sheet'!$I$6:$I$506,A5)</f>
        <v>0</v>
      </c>
      <c r="D13" s="110">
        <f>COUNTIFS('1. Data Sheet'!$F$6:$F$506,'3. Term Sheet'!$E$6,'1. Data Sheet'!$I$6:$I$506,A5)</f>
        <v>0</v>
      </c>
      <c r="E13" s="110">
        <f>COUNTIFS('1. Data Sheet'!$F$6:$F$506,'3. Term Sheet'!$E$7,'1. Data Sheet'!$I$6:$I$506,A5)</f>
        <v>0</v>
      </c>
      <c r="F13" s="110">
        <f>COUNTIFS('1. Data Sheet'!$F$6:$F$506,'3. Term Sheet'!$E$8,'1. Data Sheet'!$I$6:$I$506,A5)</f>
        <v>0</v>
      </c>
      <c r="H13" s="93">
        <f t="shared" si="2"/>
        <v>4</v>
      </c>
      <c r="I13" s="114">
        <f>COUNTIFS('1. Data Sheet'!$F$6:$F$506,'3. Term Sheet'!$E$4,'1. Data Sheet'!$K$6:$K$506,A5)</f>
        <v>0</v>
      </c>
      <c r="J13" s="110">
        <f>COUNTIFS('1. Data Sheet'!$F$6:$F$506,'3. Term Sheet'!$E$5,'1. Data Sheet'!$K$6:$K$506,A5)</f>
        <v>0</v>
      </c>
      <c r="K13" s="110">
        <f>COUNTIFS('1. Data Sheet'!$F$6:$F$506,'3. Term Sheet'!$E$6,'1. Data Sheet'!$K$6:$K$506,A5)</f>
        <v>0</v>
      </c>
      <c r="L13" s="110">
        <f>COUNTIFS('1. Data Sheet'!$F$6:$F$506,'3. Term Sheet'!$E$7,'1. Data Sheet'!$K$6:$K$506,A5)</f>
        <v>0</v>
      </c>
      <c r="M13" s="110">
        <f>COUNTIFS('1. Data Sheet'!$F$6:$F$506,'3. Term Sheet'!$E$8,'1. Data Sheet'!$K$6:$K$506,A5)</f>
        <v>0</v>
      </c>
    </row>
    <row r="15" spans="1:14" ht="24" customHeight="1">
      <c r="A15" s="90" t="str">
        <f>B9</f>
        <v>Woman</v>
      </c>
      <c r="B15" s="89">
        <f>SUM(B10:B13)</f>
        <v>0</v>
      </c>
      <c r="C15" s="94" t="e">
        <f>IF(B15=0,NA(),B15)</f>
        <v>#N/A</v>
      </c>
      <c r="D15" s="115"/>
      <c r="H15" s="95" t="str">
        <f>I9</f>
        <v>Woman</v>
      </c>
      <c r="I15" s="96">
        <f>SUM(I10:I13)</f>
        <v>0</v>
      </c>
      <c r="J15" s="97" t="e">
        <f>IF(I15=0,NA(),I15)</f>
        <v>#N/A</v>
      </c>
      <c r="K15" s="115"/>
    </row>
    <row r="16" spans="1:14" ht="24" customHeight="1">
      <c r="A16" s="90" t="str">
        <f>C9</f>
        <v>Man</v>
      </c>
      <c r="B16" s="89">
        <f>SUM(C10:C13)</f>
        <v>0</v>
      </c>
      <c r="C16" s="94" t="e">
        <f t="shared" ref="C16:C19" si="3">IF(B16=0,NA(),B16)</f>
        <v>#N/A</v>
      </c>
      <c r="H16" s="95" t="str">
        <f>J9</f>
        <v>Man</v>
      </c>
      <c r="I16" s="96">
        <f>SUM(J10:J13)</f>
        <v>0</v>
      </c>
      <c r="J16" s="97" t="e">
        <f t="shared" ref="J16:J19" si="4">IF(I16=0,NA(),I16)</f>
        <v>#N/A</v>
      </c>
    </row>
    <row r="17" spans="1:16" ht="24" customHeight="1">
      <c r="A17" s="90" t="str">
        <f>D9</f>
        <v>Nonbinary</v>
      </c>
      <c r="B17" s="89">
        <f>SUM(D10:D13)</f>
        <v>0</v>
      </c>
      <c r="C17" s="94" t="e">
        <f t="shared" si="3"/>
        <v>#N/A</v>
      </c>
      <c r="H17" s="95" t="str">
        <f>K9</f>
        <v>Nonbinary</v>
      </c>
      <c r="I17" s="96">
        <f>SUM(K10:K13)</f>
        <v>0</v>
      </c>
      <c r="J17" s="97" t="e">
        <f t="shared" si="4"/>
        <v>#N/A</v>
      </c>
    </row>
    <row r="18" spans="1:16" ht="24" customHeight="1">
      <c r="A18" s="90" t="str">
        <f>E9</f>
        <v>Other</v>
      </c>
      <c r="B18" s="89">
        <f>SUM(E10:E13)</f>
        <v>0</v>
      </c>
      <c r="C18" s="94" t="e">
        <f t="shared" si="3"/>
        <v>#N/A</v>
      </c>
      <c r="H18" s="95" t="str">
        <f>L9</f>
        <v>Other</v>
      </c>
      <c r="I18" s="96">
        <f>SUM(L10:L13)</f>
        <v>0</v>
      </c>
      <c r="J18" s="97" t="e">
        <f t="shared" si="4"/>
        <v>#N/A</v>
      </c>
    </row>
    <row r="19" spans="1:16" ht="24" customHeight="1">
      <c r="A19" s="90" t="str">
        <f>F9</f>
        <v>Prefers not to disclose</v>
      </c>
      <c r="B19" s="89">
        <f>SUM(F10:F13)</f>
        <v>0</v>
      </c>
      <c r="C19" s="94" t="e">
        <f t="shared" si="3"/>
        <v>#N/A</v>
      </c>
      <c r="H19" s="95" t="str">
        <f>M9</f>
        <v>Prefers not to disclose</v>
      </c>
      <c r="I19" s="96">
        <f>SUM(M10:M13)</f>
        <v>0</v>
      </c>
      <c r="J19" s="97" t="e">
        <f t="shared" si="4"/>
        <v>#N/A</v>
      </c>
    </row>
    <row r="21" spans="1:16" ht="44" customHeight="1">
      <c r="A21" s="156" t="s">
        <v>106</v>
      </c>
      <c r="B21" s="157"/>
      <c r="C21" s="157"/>
      <c r="D21" s="157"/>
      <c r="E21" s="157"/>
      <c r="F21" s="157"/>
      <c r="G21" s="158"/>
      <c r="H21" s="115"/>
      <c r="I21" s="160" t="s">
        <v>107</v>
      </c>
      <c r="J21" s="157"/>
      <c r="K21" s="157"/>
      <c r="L21" s="157"/>
      <c r="M21" s="157"/>
      <c r="N21" s="157"/>
      <c r="O21" s="158"/>
      <c r="P21" s="116"/>
    </row>
    <row r="22" spans="1:16" ht="40" customHeight="1">
      <c r="B22" s="98" t="str">
        <f>'3. Term Sheet'!$D4</f>
        <v>Asian</v>
      </c>
      <c r="C22" s="98" t="str">
        <f>'3. Term Sheet'!$D5</f>
        <v>Black</v>
      </c>
      <c r="D22" s="98" t="str">
        <f>'3. Term Sheet'!$D6</f>
        <v>Hispanic or Latino</v>
      </c>
      <c r="E22" s="98" t="str">
        <f>'3. Term Sheet'!$D7</f>
        <v>White</v>
      </c>
      <c r="F22" s="118" t="str">
        <f>'3. Term Sheet'!$D8</f>
        <v>American Indian/Alaska Native</v>
      </c>
      <c r="G22" s="98" t="str">
        <f>'3. Term Sheet'!$D9</f>
        <v>Prefers not to identify</v>
      </c>
      <c r="I22" s="91"/>
      <c r="J22" s="100" t="str">
        <f t="shared" ref="J22:O22" si="5">B22</f>
        <v>Asian</v>
      </c>
      <c r="K22" s="98" t="str">
        <f t="shared" si="5"/>
        <v>Black</v>
      </c>
      <c r="L22" s="98" t="str">
        <f t="shared" si="5"/>
        <v>Hispanic or Latino</v>
      </c>
      <c r="M22" s="98" t="str">
        <f t="shared" si="5"/>
        <v>White</v>
      </c>
      <c r="N22" s="99" t="str">
        <f t="shared" si="5"/>
        <v>American Indian/Alaska Native</v>
      </c>
      <c r="O22" s="98" t="str">
        <f t="shared" si="5"/>
        <v>Prefers not to identify</v>
      </c>
    </row>
    <row r="23" spans="1:16" ht="24" customHeight="1">
      <c r="A23" s="90">
        <f>A2</f>
        <v>1</v>
      </c>
      <c r="B23" s="110">
        <f>COUNTIFS('1. Data Sheet'!$E$6:$E$506,'3. Term Sheet'!$D$4,'1. Data Sheet'!$I$6:$I$506,A2)</f>
        <v>0</v>
      </c>
      <c r="C23" s="110">
        <f>COUNTIFS('1. Data Sheet'!$E$6:$E$506,'3. Term Sheet'!$D$5,'1. Data Sheet'!$I$6:$I$506,A2)</f>
        <v>0</v>
      </c>
      <c r="D23" s="110">
        <f>COUNTIFS('1. Data Sheet'!$E$6:$E$506,'3. Term Sheet'!$D$6,'1. Data Sheet'!$I$6:$I$506,A2)</f>
        <v>0</v>
      </c>
      <c r="E23" s="110">
        <f>COUNTIFS('1. Data Sheet'!$E$6:$E$506,'3. Term Sheet'!$D$7,'1. Data Sheet'!$I$6:$I$506,A2)</f>
        <v>0</v>
      </c>
      <c r="F23" s="110">
        <f>COUNTIFS('1. Data Sheet'!$E$6:$E$506,'3. Term Sheet'!$D$8,'1. Data Sheet'!$I$6:$I$506,A2)</f>
        <v>0</v>
      </c>
      <c r="G23" s="110">
        <f>COUNTIFS('1. Data Sheet'!$E$6:$E$506,'3. Term Sheet'!$D$9,'1. Data Sheet'!$I$6:$I$506,A2)</f>
        <v>0</v>
      </c>
      <c r="I23" s="93">
        <f>A2</f>
        <v>1</v>
      </c>
      <c r="J23" s="110">
        <f>COUNTIFS('1. Data Sheet'!$E$6:$E$506,'3. Term Sheet'!$D$4,'1. Data Sheet'!$K$6:K$506,A2)</f>
        <v>0</v>
      </c>
      <c r="K23" s="110">
        <f>COUNTIFS('1. Data Sheet'!$E$6:$E$506,'3. Term Sheet'!$D$5,'1. Data Sheet'!$K$6:$K$506,A2)</f>
        <v>0</v>
      </c>
      <c r="L23" s="110">
        <f>COUNTIFS('1. Data Sheet'!$E$6:$E$506,'3. Term Sheet'!$D$6,'1. Data Sheet'!$K$6:$K$506,A2)</f>
        <v>0</v>
      </c>
      <c r="M23" s="110">
        <f>COUNTIFS('1. Data Sheet'!$E$6:$E$506,'3. Term Sheet'!$D$8,'1. Data Sheet'!$K$6:$K$506,A2)</f>
        <v>0</v>
      </c>
      <c r="N23" s="110">
        <f>COUNTIFS('1. Data Sheet'!$E$6:$E$506,'3. Term Sheet'!$D$8,'1. Data Sheet'!$K$6:$K$506,A2)</f>
        <v>0</v>
      </c>
      <c r="O23" s="110">
        <f>COUNTIFS('1. Data Sheet'!$E$6:$E$506,'3. Term Sheet'!$D$9,'1. Data Sheet'!$K$6:$K$506,A2)</f>
        <v>0</v>
      </c>
    </row>
    <row r="24" spans="1:16" ht="24" customHeight="1">
      <c r="A24" s="90">
        <f t="shared" ref="A24:A26" si="6">A3</f>
        <v>2</v>
      </c>
      <c r="B24" s="110">
        <f>COUNTIFS('1. Data Sheet'!$E$6:$E$506,'3. Term Sheet'!$D$4,'1. Data Sheet'!$I$6:$I$506,A3)</f>
        <v>0</v>
      </c>
      <c r="C24" s="110">
        <f>COUNTIFS('1. Data Sheet'!$E$6:$E$506,'3. Term Sheet'!$D$5,'1. Data Sheet'!$I$6:$I$506,A3)</f>
        <v>0</v>
      </c>
      <c r="D24" s="110">
        <f>COUNTIFS('1. Data Sheet'!$E$6:$E$506,'3. Term Sheet'!$D$6,'1. Data Sheet'!$I$6:$I$506,A3)</f>
        <v>0</v>
      </c>
      <c r="E24" s="110">
        <f>COUNTIFS('1. Data Sheet'!$E$6:$E$506,'3. Term Sheet'!$D$7,'1. Data Sheet'!$I$6:$I$506,A3)</f>
        <v>0</v>
      </c>
      <c r="F24" s="110">
        <f>COUNTIFS('1. Data Sheet'!$E$6:$E$506,'3. Term Sheet'!$D$8,'1. Data Sheet'!$I$6:$I$506,A3)</f>
        <v>0</v>
      </c>
      <c r="G24" s="110">
        <f>COUNTIFS('1. Data Sheet'!$E$6:$E$506,'3. Term Sheet'!$D$9,'1. Data Sheet'!$I$6:$I$506,A3)</f>
        <v>0</v>
      </c>
      <c r="I24" s="93">
        <f t="shared" ref="I24:I26" si="7">A3</f>
        <v>2</v>
      </c>
      <c r="J24" s="110">
        <f>COUNTIFS('1. Data Sheet'!$E$6:$E$506,'3. Term Sheet'!$D$4,'1. Data Sheet'!$K$6:K$506,A3)</f>
        <v>0</v>
      </c>
      <c r="K24" s="110">
        <f>COUNTIFS('1. Data Sheet'!$E$6:$E$506,'3. Term Sheet'!$D$5,'1. Data Sheet'!$K$6:$K$506,A3)</f>
        <v>0</v>
      </c>
      <c r="L24" s="110">
        <f>COUNTIFS('1. Data Sheet'!$E$6:$E$506,'3. Term Sheet'!$D$6,'1. Data Sheet'!$K$6:$K$506,A3)</f>
        <v>0</v>
      </c>
      <c r="M24" s="110">
        <f>COUNTIFS('1. Data Sheet'!$E$6:$E$506,'3. Term Sheet'!$D$8,'1. Data Sheet'!$K$6:$K$506,A3)</f>
        <v>0</v>
      </c>
      <c r="N24" s="110">
        <f>COUNTIFS('1. Data Sheet'!$E$6:$E$506,'3. Term Sheet'!$D$8,'1. Data Sheet'!$K$6:$K$506,A3)</f>
        <v>0</v>
      </c>
      <c r="O24" s="110">
        <f>COUNTIFS('1. Data Sheet'!$E$6:$E$506,'3. Term Sheet'!$D$9,'1. Data Sheet'!$K$6:$K$506,A3)</f>
        <v>0</v>
      </c>
    </row>
    <row r="25" spans="1:16" ht="24" customHeight="1">
      <c r="A25" s="90">
        <f t="shared" si="6"/>
        <v>3</v>
      </c>
      <c r="B25" s="110">
        <f>COUNTIFS('1. Data Sheet'!$E$6:$E$506,'3. Term Sheet'!$D$4,'1. Data Sheet'!$I$6:$I$506,A4)</f>
        <v>0</v>
      </c>
      <c r="C25" s="110">
        <f>COUNTIFS('1. Data Sheet'!$E$6:$E$506,'3. Term Sheet'!$D$5,'1. Data Sheet'!$I$6:$I$506,A4)</f>
        <v>0</v>
      </c>
      <c r="D25" s="110">
        <f>COUNTIFS('1. Data Sheet'!$E$6:$E$506,'3. Term Sheet'!$D$6,'1. Data Sheet'!$I$6:$I$506,A4)</f>
        <v>0</v>
      </c>
      <c r="E25" s="110">
        <f>COUNTIFS('1. Data Sheet'!$E$6:$E$506,'3. Term Sheet'!$D$7,'1. Data Sheet'!$I$6:$I$506,A4)</f>
        <v>0</v>
      </c>
      <c r="F25" s="110">
        <f>COUNTIFS('1. Data Sheet'!$E$6:$E$506,'3. Term Sheet'!$D$8,'1. Data Sheet'!$I$6:$I$506,A4)</f>
        <v>0</v>
      </c>
      <c r="G25" s="110">
        <f>COUNTIFS('1. Data Sheet'!$E$6:$E$506,'3. Term Sheet'!$D$9,'1. Data Sheet'!$I$6:$I$506,A4)</f>
        <v>0</v>
      </c>
      <c r="I25" s="93">
        <f t="shared" si="7"/>
        <v>3</v>
      </c>
      <c r="J25" s="110">
        <f>COUNTIFS('1. Data Sheet'!$E$6:$E$506,'3. Term Sheet'!$D$4,'1. Data Sheet'!$K$6:K$506,A4)</f>
        <v>0</v>
      </c>
      <c r="K25" s="110">
        <f>COUNTIFS('1. Data Sheet'!$E$6:$E$506,'3. Term Sheet'!$D$5,'1. Data Sheet'!$K$6:$K$506,A4)</f>
        <v>0</v>
      </c>
      <c r="L25" s="110">
        <f>COUNTIFS('1. Data Sheet'!$E$6:$E$506,'3. Term Sheet'!$D$6,'1. Data Sheet'!$K$6:$K$506,A4)</f>
        <v>0</v>
      </c>
      <c r="M25" s="110">
        <f>COUNTIFS('1. Data Sheet'!$E$6:$E$506,'3. Term Sheet'!$D$8,'1. Data Sheet'!$K$6:$K$506,A4)</f>
        <v>0</v>
      </c>
      <c r="N25" s="110">
        <f>COUNTIFS('1. Data Sheet'!$E$6:$E$506,'3. Term Sheet'!$D$8,'1. Data Sheet'!$K$6:$K$506,A4)</f>
        <v>0</v>
      </c>
      <c r="O25" s="110">
        <f>COUNTIFS('1. Data Sheet'!$E$6:$E$506,'3. Term Sheet'!$D$9,'1. Data Sheet'!$K$6:$K$506,A4)</f>
        <v>0</v>
      </c>
    </row>
    <row r="26" spans="1:16" ht="24" customHeight="1">
      <c r="A26" s="90">
        <f t="shared" si="6"/>
        <v>4</v>
      </c>
      <c r="B26" s="110">
        <f>COUNTIFS('1. Data Sheet'!$E$6:$E$506,'3. Term Sheet'!$D$4,'1. Data Sheet'!$I$6:$I$506,A5)</f>
        <v>0</v>
      </c>
      <c r="C26" s="110">
        <f>COUNTIFS('1. Data Sheet'!$E$6:$E$506,'3. Term Sheet'!$D$5,'1. Data Sheet'!$I$6:$I$506,A5)</f>
        <v>0</v>
      </c>
      <c r="D26" s="110">
        <f>COUNTIFS('1. Data Sheet'!$E$6:$E$506,'3. Term Sheet'!$D$6,'1. Data Sheet'!$I$6:$I$506,A5)</f>
        <v>0</v>
      </c>
      <c r="E26" s="110">
        <f>COUNTIFS('1. Data Sheet'!$E$6:$E$506,'3. Term Sheet'!$D$7,'1. Data Sheet'!$I$6:$I$506,A5)</f>
        <v>0</v>
      </c>
      <c r="F26" s="110">
        <f>COUNTIFS('1. Data Sheet'!$E$6:$E$506,'3. Term Sheet'!$D$8,'1. Data Sheet'!$I$6:$I$506,A5)</f>
        <v>0</v>
      </c>
      <c r="G26" s="110">
        <f>COUNTIFS('1. Data Sheet'!$E$6:$E$506,'3. Term Sheet'!$D$9,'1. Data Sheet'!$I$6:$I$506,A5)</f>
        <v>0</v>
      </c>
      <c r="I26" s="93">
        <f t="shared" si="7"/>
        <v>4</v>
      </c>
      <c r="J26" s="110">
        <f>COUNTIFS('1. Data Sheet'!$E$6:$E$506,'3. Term Sheet'!$D$4,'1. Data Sheet'!$K$6:K$506,A5)</f>
        <v>0</v>
      </c>
      <c r="K26" s="110">
        <f>COUNTIFS('1. Data Sheet'!$E$6:$E$506,'3. Term Sheet'!$D$5,'1. Data Sheet'!$K$6:$K$506,A5)</f>
        <v>0</v>
      </c>
      <c r="L26" s="110">
        <f>COUNTIFS('1. Data Sheet'!$E$6:$E$506,'3. Term Sheet'!$D$6,'1. Data Sheet'!$K$6:$K$506,A5)</f>
        <v>0</v>
      </c>
      <c r="M26" s="110">
        <f>COUNTIFS('1. Data Sheet'!$E$6:$E$506,'3. Term Sheet'!$D$8,'1. Data Sheet'!$K$6:$K$506,A5)</f>
        <v>0</v>
      </c>
      <c r="N26" s="110">
        <f>COUNTIFS('1. Data Sheet'!$E$6:$E$506,'3. Term Sheet'!$D$8,'1. Data Sheet'!$K$6:$K$506,A5)</f>
        <v>0</v>
      </c>
      <c r="O26" s="110">
        <f>COUNTIFS('1. Data Sheet'!$E$6:$E$506,'3. Term Sheet'!$D$9,'1. Data Sheet'!$K$6:$K$506,A5)</f>
        <v>0</v>
      </c>
    </row>
    <row r="28" spans="1:16" ht="24" customHeight="1">
      <c r="A28" s="90" t="str">
        <f>B22</f>
        <v>Asian</v>
      </c>
      <c r="B28" s="89">
        <f>SUM(B23:B26)</f>
        <v>0</v>
      </c>
      <c r="C28" s="94" t="e">
        <f>IF(B28=0,NA(),B28)</f>
        <v>#N/A</v>
      </c>
      <c r="D28" s="115"/>
      <c r="I28" s="101" t="str">
        <f>A28</f>
        <v>Asian</v>
      </c>
      <c r="J28" s="91">
        <f>SUM(J23:J26)</f>
        <v>0</v>
      </c>
      <c r="K28" s="97" t="e">
        <f>IF(J28=0,NA(),J28)</f>
        <v>#N/A</v>
      </c>
      <c r="L28" s="115"/>
    </row>
    <row r="29" spans="1:16" ht="24" customHeight="1">
      <c r="A29" s="90" t="str">
        <f>C22</f>
        <v>Black</v>
      </c>
      <c r="B29" s="89">
        <f>SUM(C23:C26)</f>
        <v>0</v>
      </c>
      <c r="C29" s="94" t="e">
        <f t="shared" ref="C29:C33" si="8">IF(B29=0,NA(),B29)</f>
        <v>#N/A</v>
      </c>
      <c r="I29" s="101" t="str">
        <f t="shared" ref="I29:I33" si="9">A29</f>
        <v>Black</v>
      </c>
      <c r="J29" s="91">
        <f>SUM(K23:K26)</f>
        <v>0</v>
      </c>
      <c r="K29" s="97" t="e">
        <f t="shared" ref="K29:K33" si="10">IF(J29=0,NA(),J29)</f>
        <v>#N/A</v>
      </c>
    </row>
    <row r="30" spans="1:16" ht="24" customHeight="1">
      <c r="A30" s="90" t="str">
        <f>D22</f>
        <v>Hispanic or Latino</v>
      </c>
      <c r="B30" s="89">
        <f>SUM(D23:D26)</f>
        <v>0</v>
      </c>
      <c r="C30" s="94" t="e">
        <f t="shared" si="8"/>
        <v>#N/A</v>
      </c>
      <c r="I30" s="101" t="str">
        <f t="shared" si="9"/>
        <v>Hispanic or Latino</v>
      </c>
      <c r="J30" s="91">
        <f>SUM(L23:L26)</f>
        <v>0</v>
      </c>
      <c r="K30" s="97" t="e">
        <f t="shared" si="10"/>
        <v>#N/A</v>
      </c>
    </row>
    <row r="31" spans="1:16" ht="24" customHeight="1">
      <c r="A31" s="90" t="str">
        <f>E22</f>
        <v>White</v>
      </c>
      <c r="B31" s="89">
        <f>SUM(E23:E26)</f>
        <v>0</v>
      </c>
      <c r="C31" s="94" t="e">
        <f t="shared" si="8"/>
        <v>#N/A</v>
      </c>
      <c r="I31" s="101" t="str">
        <f t="shared" si="9"/>
        <v>White</v>
      </c>
      <c r="J31" s="91">
        <f>SUM(M23:M26)</f>
        <v>0</v>
      </c>
      <c r="K31" s="97" t="e">
        <f t="shared" si="10"/>
        <v>#N/A</v>
      </c>
    </row>
    <row r="32" spans="1:16" ht="36" customHeight="1">
      <c r="A32" s="102" t="str">
        <f>F22</f>
        <v>American Indian/Alaska Native</v>
      </c>
      <c r="B32" s="89">
        <f>SUM(F23:F26)</f>
        <v>0</v>
      </c>
      <c r="C32" s="94" t="e">
        <f t="shared" si="8"/>
        <v>#N/A</v>
      </c>
      <c r="I32" s="101" t="str">
        <f t="shared" si="9"/>
        <v>American Indian/Alaska Native</v>
      </c>
      <c r="J32" s="91">
        <f>SUM(N23:N26)</f>
        <v>0</v>
      </c>
      <c r="K32" s="97" t="e">
        <f t="shared" si="10"/>
        <v>#N/A</v>
      </c>
    </row>
    <row r="33" spans="1:16" ht="24" customHeight="1">
      <c r="A33" s="90" t="str">
        <f>G22</f>
        <v>Prefers not to identify</v>
      </c>
      <c r="B33" s="89">
        <f>SUM(G23:G26)</f>
        <v>0</v>
      </c>
      <c r="C33" s="94" t="e">
        <f t="shared" si="8"/>
        <v>#N/A</v>
      </c>
      <c r="I33" s="101" t="str">
        <f t="shared" si="9"/>
        <v>Prefers not to identify</v>
      </c>
      <c r="J33" s="91">
        <f>SUM(O23:O26)</f>
        <v>0</v>
      </c>
      <c r="K33" s="97" t="e">
        <f t="shared" si="10"/>
        <v>#N/A</v>
      </c>
    </row>
    <row r="35" spans="1:16" ht="44" customHeight="1">
      <c r="A35" s="156" t="s">
        <v>108</v>
      </c>
      <c r="B35" s="157"/>
      <c r="C35" s="157"/>
      <c r="D35" s="157"/>
      <c r="E35" s="157"/>
      <c r="F35" s="157"/>
      <c r="G35" s="158"/>
      <c r="H35" s="115"/>
      <c r="I35" s="156" t="s">
        <v>109</v>
      </c>
      <c r="J35" s="157"/>
      <c r="K35" s="157"/>
      <c r="L35" s="157"/>
      <c r="M35" s="157"/>
      <c r="N35" s="157"/>
      <c r="O35" s="158"/>
      <c r="P35" s="116"/>
    </row>
    <row r="36" spans="1:16" ht="24" customHeight="1">
      <c r="A36" s="89"/>
      <c r="B36" s="90" t="str">
        <f>'3. Term Sheet'!C4</f>
        <v>18–24</v>
      </c>
      <c r="C36" s="90" t="str">
        <f>'3. Term Sheet'!C5</f>
        <v>25–34</v>
      </c>
      <c r="D36" s="90" t="str">
        <f>'3. Term Sheet'!C6</f>
        <v>35–44</v>
      </c>
      <c r="E36" s="90" t="str">
        <f>'3. Term Sheet'!C7</f>
        <v>45–54</v>
      </c>
      <c r="F36" s="90" t="str">
        <f>'3. Term Sheet'!C8</f>
        <v>55–64</v>
      </c>
      <c r="G36" s="90" t="str">
        <f>'3. Term Sheet'!C9</f>
        <v>65+</v>
      </c>
      <c r="I36" s="103"/>
      <c r="J36" s="104" t="str">
        <f>B36</f>
        <v>18–24</v>
      </c>
      <c r="K36" s="104" t="str">
        <f t="shared" ref="K36:O36" si="11">C36</f>
        <v>25–34</v>
      </c>
      <c r="L36" s="104" t="str">
        <f t="shared" si="11"/>
        <v>35–44</v>
      </c>
      <c r="M36" s="104" t="str">
        <f t="shared" si="11"/>
        <v>45–54</v>
      </c>
      <c r="N36" s="104" t="str">
        <f t="shared" si="11"/>
        <v>55–64</v>
      </c>
      <c r="O36" s="104" t="str">
        <f t="shared" si="11"/>
        <v>65+</v>
      </c>
    </row>
    <row r="37" spans="1:16" ht="24" customHeight="1">
      <c r="A37" s="90">
        <f>A10</f>
        <v>1</v>
      </c>
      <c r="B37" s="110">
        <f>COUNTIFS('1. Data Sheet'!$D$6:$D$506,'3. Term Sheet'!$C$4,'1. Data Sheet'!$I$6:$I$506,A2)</f>
        <v>0</v>
      </c>
      <c r="C37" s="110">
        <f>COUNTIFS('1. Data Sheet'!$D$6:$D$506,'3. Term Sheet'!$C$5,'1. Data Sheet'!$I$6:$I$506,A2)</f>
        <v>0</v>
      </c>
      <c r="D37" s="110">
        <f>COUNTIFS('1. Data Sheet'!$D$6:$D$506,'3. Term Sheet'!$C$6,'1. Data Sheet'!$I$6:$I$506,A2)</f>
        <v>0</v>
      </c>
      <c r="E37" s="110">
        <f>COUNTIFS('1. Data Sheet'!$D$6:$D$506,'3. Term Sheet'!$C$7,'1. Data Sheet'!$I$6:$I$506,A2)</f>
        <v>0</v>
      </c>
      <c r="F37" s="110">
        <f>COUNTIFS('1. Data Sheet'!$D$6:$D$506,'3. Term Sheet'!$C$8,'1. Data Sheet'!$I$6:$I$506,A2)</f>
        <v>0</v>
      </c>
      <c r="G37" s="110">
        <f>COUNTIFS('1. Data Sheet'!$D$6:$D$506,'3. Term Sheet'!$C$9,'1. Data Sheet'!$I$6:$I$506,A2)</f>
        <v>0</v>
      </c>
      <c r="I37" s="105">
        <f>A10</f>
        <v>1</v>
      </c>
      <c r="J37" s="110">
        <f>COUNTIFS('1. Data Sheet'!$D$6:$D$506,'3. Term Sheet'!$C$4,'1. Data Sheet'!$K$6:$K$506,A2)</f>
        <v>0</v>
      </c>
      <c r="K37" s="110">
        <f>COUNTIFS('1. Data Sheet'!$D$6:$D$506,'3. Term Sheet'!$C$5,'1. Data Sheet'!$K$6:$K$506,A2)</f>
        <v>0</v>
      </c>
      <c r="L37" s="110">
        <f>COUNTIFS('1. Data Sheet'!$D$6:$D$506,'3. Term Sheet'!$C$6,'1. Data Sheet'!$K$6:$K$506,A2)</f>
        <v>0</v>
      </c>
      <c r="M37" s="110">
        <f>COUNTIFS('1. Data Sheet'!$D$6:$D$506,'3. Term Sheet'!$C$7,'1. Data Sheet'!$K$6:$K$506,A2)</f>
        <v>0</v>
      </c>
      <c r="N37" s="110">
        <f>COUNTIFS('1. Data Sheet'!$D$6:$D$506,'3. Term Sheet'!$C$8,'1. Data Sheet'!$K$6:$K$506,A2)</f>
        <v>0</v>
      </c>
      <c r="O37" s="110">
        <f>COUNTIFS('1. Data Sheet'!$D$6:$D$506,'3. Term Sheet'!$C$9,'1. Data Sheet'!$K$6:$K$506,A2)</f>
        <v>0</v>
      </c>
    </row>
    <row r="38" spans="1:16" ht="24" customHeight="1">
      <c r="A38" s="90">
        <f t="shared" ref="A38:A40" si="12">A11</f>
        <v>2</v>
      </c>
      <c r="B38" s="110">
        <f>COUNTIFS('1. Data Sheet'!$D$6:$D$506,'3. Term Sheet'!$C$4,'1. Data Sheet'!$I$6:$I$506,A3)</f>
        <v>0</v>
      </c>
      <c r="C38" s="110">
        <f>COUNTIFS('1. Data Sheet'!$D$6:$D$506,'3. Term Sheet'!$C$5,'1. Data Sheet'!$I$6:$I$506,A3)</f>
        <v>0</v>
      </c>
      <c r="D38" s="110">
        <f>COUNTIFS('1. Data Sheet'!$D$6:$D$506,'3. Term Sheet'!$C$6,'1. Data Sheet'!$I$6:$I$506,A3)</f>
        <v>0</v>
      </c>
      <c r="E38" s="110">
        <f>COUNTIFS('1. Data Sheet'!$D$6:$D$506,'3. Term Sheet'!$C$7,'1. Data Sheet'!$I$6:$I$506,A3)</f>
        <v>0</v>
      </c>
      <c r="F38" s="110">
        <f>COUNTIFS('1. Data Sheet'!$D$6:$D$506,'3. Term Sheet'!$C$8,'1. Data Sheet'!$I$6:$I$506,A3)</f>
        <v>0</v>
      </c>
      <c r="G38" s="110">
        <f>COUNTIFS('1. Data Sheet'!$D$6:$D$506,'3. Term Sheet'!$C$9,'1. Data Sheet'!$I$6:$I$506,A3)</f>
        <v>0</v>
      </c>
      <c r="I38" s="105">
        <f t="shared" ref="I38:I40" si="13">A11</f>
        <v>2</v>
      </c>
      <c r="J38" s="110">
        <f>COUNTIFS('1. Data Sheet'!$D$6:$D$506,'3. Term Sheet'!$C$4,'1. Data Sheet'!$K$6:$K$506,A3)</f>
        <v>0</v>
      </c>
      <c r="K38" s="110">
        <f>COUNTIFS('1. Data Sheet'!$D$6:$D$506,'3. Term Sheet'!$C$5,'1. Data Sheet'!$K$6:$K$506,A3)</f>
        <v>0</v>
      </c>
      <c r="L38" s="110">
        <f>COUNTIFS('1. Data Sheet'!$D$6:$D$506,'3. Term Sheet'!$C$6,'1. Data Sheet'!$K$6:$K$506,A3)</f>
        <v>0</v>
      </c>
      <c r="M38" s="110">
        <f>COUNTIFS('1. Data Sheet'!$D$6:$D$506,'3. Term Sheet'!$C$7,'1. Data Sheet'!$K$6:$K$506,A3)</f>
        <v>0</v>
      </c>
      <c r="N38" s="110">
        <f>COUNTIFS('1. Data Sheet'!$D$6:$D$506,'3. Term Sheet'!$C$8,'1. Data Sheet'!$K$6:$K$506,A3)</f>
        <v>0</v>
      </c>
      <c r="O38" s="110">
        <f>COUNTIFS('1. Data Sheet'!$D$6:$D$506,'3. Term Sheet'!$C$9,'1. Data Sheet'!$K$6:$K$506,A3)</f>
        <v>0</v>
      </c>
    </row>
    <row r="39" spans="1:16" ht="24" customHeight="1">
      <c r="A39" s="90">
        <f t="shared" si="12"/>
        <v>3</v>
      </c>
      <c r="B39" s="110">
        <f>COUNTIFS('1. Data Sheet'!$D$6:$D$506,'3. Term Sheet'!$C$4,'1. Data Sheet'!$I$6:$I$506,A4)</f>
        <v>0</v>
      </c>
      <c r="C39" s="110">
        <f>COUNTIFS('1. Data Sheet'!$D$6:$D$506,'3. Term Sheet'!$C$5,'1. Data Sheet'!$I$6:$I$506,A4)</f>
        <v>0</v>
      </c>
      <c r="D39" s="110">
        <f>COUNTIFS('1. Data Sheet'!$D$6:$D$506,'3. Term Sheet'!$C$6,'1. Data Sheet'!$I$6:$I$506,A4)</f>
        <v>0</v>
      </c>
      <c r="E39" s="110">
        <f>COUNTIFS('1. Data Sheet'!$D$6:$D$506,'3. Term Sheet'!$C$7,'1. Data Sheet'!$I$6:$I$506,A4)</f>
        <v>0</v>
      </c>
      <c r="F39" s="110">
        <f>COUNTIFS('1. Data Sheet'!$D$6:$D$506,'3. Term Sheet'!$C$8,'1. Data Sheet'!$I$6:$I$506,A4)</f>
        <v>0</v>
      </c>
      <c r="G39" s="110">
        <f>COUNTIFS('1. Data Sheet'!$D$6:$D$506,'3. Term Sheet'!$C$9,'1. Data Sheet'!$I$6:$I$506,A4)</f>
        <v>0</v>
      </c>
      <c r="I39" s="105">
        <f t="shared" si="13"/>
        <v>3</v>
      </c>
      <c r="J39" s="110">
        <f>COUNTIFS('1. Data Sheet'!$D$6:$D$506,'3. Term Sheet'!$C$4,'1. Data Sheet'!$K$6:$K$506,A4)</f>
        <v>0</v>
      </c>
      <c r="K39" s="110">
        <f>COUNTIFS('1. Data Sheet'!$D$6:$D$506,'3. Term Sheet'!$C$5,'1. Data Sheet'!$K$6:$K$506,A4)</f>
        <v>0</v>
      </c>
      <c r="L39" s="110">
        <f>COUNTIFS('1. Data Sheet'!$D$6:$D$506,'3. Term Sheet'!$C$6,'1. Data Sheet'!$K$6:$K$506,A4)</f>
        <v>0</v>
      </c>
      <c r="M39" s="110">
        <f>COUNTIFS('1. Data Sheet'!$D$6:$D$506,'3. Term Sheet'!$C$7,'1. Data Sheet'!$K$6:$K$506,A4)</f>
        <v>0</v>
      </c>
      <c r="N39" s="110">
        <f>COUNTIFS('1. Data Sheet'!$D$6:$D$506,'3. Term Sheet'!$C$8,'1. Data Sheet'!$K$6:$K$506,A4)</f>
        <v>0</v>
      </c>
      <c r="O39" s="110">
        <f>COUNTIFS('1. Data Sheet'!$D$6:$D$506,'3. Term Sheet'!$C$9,'1. Data Sheet'!$K$6:$K$506,A4)</f>
        <v>0</v>
      </c>
    </row>
    <row r="40" spans="1:16" ht="24" customHeight="1">
      <c r="A40" s="90">
        <f t="shared" si="12"/>
        <v>4</v>
      </c>
      <c r="B40" s="110">
        <f>COUNTIFS('1. Data Sheet'!$D$6:$D$506,'3. Term Sheet'!$C$4,'1. Data Sheet'!$I$6:$I$506,A5)</f>
        <v>0</v>
      </c>
      <c r="C40" s="110">
        <f>COUNTIFS('1. Data Sheet'!$D$6:$D$506,'3. Term Sheet'!$C$5,'1. Data Sheet'!$I$6:$I$506,A5)</f>
        <v>0</v>
      </c>
      <c r="D40" s="110">
        <f>COUNTIFS('1. Data Sheet'!$D$6:$D$506,'3. Term Sheet'!$C$6,'1. Data Sheet'!$I$6:$I$506,A5)</f>
        <v>0</v>
      </c>
      <c r="E40" s="110">
        <f>COUNTIFS('1. Data Sheet'!$D$6:$D$506,'3. Term Sheet'!$C$7,'1. Data Sheet'!$I$6:$I$506,A5)</f>
        <v>0</v>
      </c>
      <c r="F40" s="110">
        <f>COUNTIFS('1. Data Sheet'!$D$6:$D$506,'3. Term Sheet'!$C$8,'1. Data Sheet'!$I$6:$I$506,A5)</f>
        <v>0</v>
      </c>
      <c r="G40" s="110">
        <f>COUNTIFS('1. Data Sheet'!$D$6:$D$506,'3. Term Sheet'!$C$9,'1. Data Sheet'!$I$6:$I$506,A5)</f>
        <v>0</v>
      </c>
      <c r="I40" s="105">
        <f t="shared" si="13"/>
        <v>4</v>
      </c>
      <c r="J40" s="110">
        <f>COUNTIFS('1. Data Sheet'!$D$6:$D$506,'3. Term Sheet'!$C$4,'1. Data Sheet'!$K$6:$K$506,A5)</f>
        <v>0</v>
      </c>
      <c r="K40" s="110">
        <f>COUNTIFS('1. Data Sheet'!$D$6:$D$506,'3. Term Sheet'!$C$5,'1. Data Sheet'!$K$6:$K$506,A5)</f>
        <v>0</v>
      </c>
      <c r="L40" s="110">
        <f>COUNTIFS('1. Data Sheet'!$D$6:$D$506,'3. Term Sheet'!$C$6,'1. Data Sheet'!$K$6:$K$506,A5)</f>
        <v>0</v>
      </c>
      <c r="M40" s="110">
        <f>COUNTIFS('1. Data Sheet'!$D$6:$D$506,'3. Term Sheet'!$C$7,'1. Data Sheet'!$K$6:$K$506,A5)</f>
        <v>0</v>
      </c>
      <c r="N40" s="110">
        <f>COUNTIFS('1. Data Sheet'!$D$6:$D$506,'3. Term Sheet'!$C$8,'1. Data Sheet'!$K$6:$K$506,A5)</f>
        <v>0</v>
      </c>
      <c r="O40" s="110">
        <f>COUNTIFS('1. Data Sheet'!$D$6:$D$506,'3. Term Sheet'!$C$9,'1. Data Sheet'!$K$6:$K$506,A5)</f>
        <v>0</v>
      </c>
    </row>
    <row r="42" spans="1:16" ht="24" customHeight="1">
      <c r="A42" s="90" t="str">
        <f>B36</f>
        <v>18–24</v>
      </c>
      <c r="B42" s="89">
        <f>SUM(B37:B40)</f>
        <v>0</v>
      </c>
      <c r="C42" s="94" t="e">
        <f>IF(B42=0,NA(),B42)</f>
        <v>#N/A</v>
      </c>
      <c r="D42" s="115"/>
      <c r="I42" s="105" t="str">
        <f>J36</f>
        <v>18–24</v>
      </c>
      <c r="J42" s="89">
        <f>SUM(J37:J40)</f>
        <v>0</v>
      </c>
      <c r="K42" s="94" t="e">
        <f>IF(J42=0,NA(),J42)</f>
        <v>#N/A</v>
      </c>
      <c r="L42" s="115"/>
    </row>
    <row r="43" spans="1:16" ht="24" customHeight="1">
      <c r="A43" s="90" t="str">
        <f>C36</f>
        <v>25–34</v>
      </c>
      <c r="B43" s="89">
        <f>SUM(C37:C40)</f>
        <v>0</v>
      </c>
      <c r="C43" s="94" t="e">
        <f t="shared" ref="C43:C47" si="14">IF(B43=0,NA(),B43)</f>
        <v>#N/A</v>
      </c>
      <c r="I43" s="105" t="str">
        <f>K36</f>
        <v>25–34</v>
      </c>
      <c r="J43" s="89">
        <f>SUM(K37:K40)</f>
        <v>0</v>
      </c>
      <c r="K43" s="94" t="e">
        <f t="shared" ref="K43:K47" si="15">IF(J43=0,NA(),J43)</f>
        <v>#N/A</v>
      </c>
    </row>
    <row r="44" spans="1:16" ht="24" customHeight="1">
      <c r="A44" s="90" t="str">
        <f>D36</f>
        <v>35–44</v>
      </c>
      <c r="B44" s="89">
        <f>SUM(D37:D40)</f>
        <v>0</v>
      </c>
      <c r="C44" s="94" t="e">
        <f t="shared" si="14"/>
        <v>#N/A</v>
      </c>
      <c r="I44" s="105" t="str">
        <f>L36</f>
        <v>35–44</v>
      </c>
      <c r="J44" s="89">
        <f>SUM(L37:L40)</f>
        <v>0</v>
      </c>
      <c r="K44" s="94" t="e">
        <f t="shared" si="15"/>
        <v>#N/A</v>
      </c>
    </row>
    <row r="45" spans="1:16" ht="24" customHeight="1">
      <c r="A45" s="90" t="str">
        <f>E36</f>
        <v>45–54</v>
      </c>
      <c r="B45" s="89">
        <f>SUM(E37:E40)</f>
        <v>0</v>
      </c>
      <c r="C45" s="94" t="e">
        <f t="shared" si="14"/>
        <v>#N/A</v>
      </c>
      <c r="I45" s="105" t="str">
        <f>M36</f>
        <v>45–54</v>
      </c>
      <c r="J45" s="89">
        <f>SUM(M37:M40)</f>
        <v>0</v>
      </c>
      <c r="K45" s="94" t="e">
        <f t="shared" si="15"/>
        <v>#N/A</v>
      </c>
    </row>
    <row r="46" spans="1:16" ht="24" customHeight="1">
      <c r="A46" s="90" t="str">
        <f>F36</f>
        <v>55–64</v>
      </c>
      <c r="B46" s="89">
        <f>SUM(F37:F40)</f>
        <v>0</v>
      </c>
      <c r="C46" s="94" t="e">
        <f t="shared" si="14"/>
        <v>#N/A</v>
      </c>
      <c r="I46" s="105" t="str">
        <f>N36</f>
        <v>55–64</v>
      </c>
      <c r="J46" s="89">
        <f>SUM(N37:N40)</f>
        <v>0</v>
      </c>
      <c r="K46" s="94" t="e">
        <f t="shared" si="15"/>
        <v>#N/A</v>
      </c>
    </row>
    <row r="47" spans="1:16" ht="24" customHeight="1">
      <c r="A47" s="90" t="str">
        <f>G36</f>
        <v>65+</v>
      </c>
      <c r="B47" s="89">
        <f>SUM(G37:G40)</f>
        <v>0</v>
      </c>
      <c r="C47" s="94" t="e">
        <f t="shared" si="14"/>
        <v>#N/A</v>
      </c>
      <c r="I47" s="105" t="str">
        <f>O36</f>
        <v>65+</v>
      </c>
      <c r="J47" s="89">
        <f>SUM(O37:O40)</f>
        <v>0</v>
      </c>
      <c r="K47" s="94" t="e">
        <f t="shared" si="15"/>
        <v>#N/A</v>
      </c>
    </row>
    <row r="48" spans="1:16" ht="24" customHeight="1">
      <c r="A48" s="106"/>
    </row>
    <row r="50" spans="1:17" ht="44" customHeight="1">
      <c r="A50" s="156" t="s">
        <v>110</v>
      </c>
      <c r="B50" s="157"/>
      <c r="C50" s="157"/>
      <c r="D50" s="157"/>
      <c r="E50" s="157"/>
      <c r="F50" s="157"/>
      <c r="G50" s="157"/>
      <c r="H50" s="157"/>
      <c r="I50" s="157"/>
      <c r="J50" s="157"/>
      <c r="K50" s="157"/>
      <c r="L50" s="157"/>
      <c r="M50" s="157"/>
      <c r="N50" s="157"/>
      <c r="O50" s="157"/>
      <c r="P50" s="158"/>
      <c r="Q50" s="115"/>
    </row>
    <row r="51" spans="1:17" ht="24" customHeight="1">
      <c r="B51" s="93" t="str">
        <f>'3. Term Sheet'!B4</f>
        <v>BU 1</v>
      </c>
      <c r="C51" s="93" t="str">
        <f>'3. Term Sheet'!B5</f>
        <v>BU 2</v>
      </c>
      <c r="D51" s="93" t="str">
        <f>'3. Term Sheet'!B6</f>
        <v>BU 3</v>
      </c>
      <c r="E51" s="93" t="str">
        <f>'3. Term Sheet'!B7</f>
        <v>BU 4</v>
      </c>
      <c r="F51" s="93" t="str">
        <f>'3. Term Sheet'!B8</f>
        <v>BU 5</v>
      </c>
      <c r="G51" s="93" t="str">
        <f>'3. Term Sheet'!B9</f>
        <v>BU 6</v>
      </c>
      <c r="H51" s="93" t="str">
        <f>'3. Term Sheet'!B10</f>
        <v>BU 7</v>
      </c>
      <c r="I51" s="93" t="str">
        <f>'3. Term Sheet'!B11</f>
        <v>BU 8</v>
      </c>
      <c r="J51" s="93" t="str">
        <f>'3. Term Sheet'!B12</f>
        <v>BU 9</v>
      </c>
      <c r="K51" s="93" t="str">
        <f>'3. Term Sheet'!B13</f>
        <v>BU 10</v>
      </c>
      <c r="L51" s="93" t="str">
        <f>'3. Term Sheet'!B14</f>
        <v>BU 11</v>
      </c>
      <c r="M51" s="93" t="str">
        <f>'3. Term Sheet'!B15</f>
        <v>BU 12</v>
      </c>
      <c r="N51" s="93" t="str">
        <f>'3. Term Sheet'!B16</f>
        <v>BU 13</v>
      </c>
      <c r="O51" s="93" t="str">
        <f>'3. Term Sheet'!B17</f>
        <v>BU 14</v>
      </c>
      <c r="P51" s="93" t="str">
        <f>'3. Term Sheet'!B18</f>
        <v>BU 15</v>
      </c>
    </row>
    <row r="52" spans="1:17" ht="24" customHeight="1">
      <c r="A52" s="90">
        <f>A2</f>
        <v>1</v>
      </c>
      <c r="B52" s="110">
        <f>COUNTIFS('1. Data Sheet'!$C$6:$C$506,'3. Term Sheet'!$B$4,'1. Data Sheet'!$I$6:$I$506,A2)</f>
        <v>0</v>
      </c>
      <c r="C52" s="110">
        <f>COUNTIFS('1. Data Sheet'!$C$6:$C$506,'3. Term Sheet'!$B$5,'1. Data Sheet'!$I$6:$I$506,A2)</f>
        <v>0</v>
      </c>
      <c r="D52" s="110">
        <f>COUNTIFS('1. Data Sheet'!$C$6:$C$506,'3. Term Sheet'!$B$6,'1. Data Sheet'!$I$6:$I$506,A2)</f>
        <v>0</v>
      </c>
      <c r="E52" s="110">
        <f>COUNTIFS('1. Data Sheet'!$C$6:$C$506,'3. Term Sheet'!$B$7,'1. Data Sheet'!$I$6:$I$506,A2)</f>
        <v>0</v>
      </c>
      <c r="F52" s="110">
        <f>COUNTIFS('1. Data Sheet'!$C$6:$C$506,'3. Term Sheet'!$B$8,'1. Data Sheet'!$I$6:$I$506,A2)</f>
        <v>0</v>
      </c>
      <c r="G52" s="110">
        <f>COUNTIFS('1. Data Sheet'!$C$6:$C$506,'3. Term Sheet'!$B$9,'1. Data Sheet'!$I$6:$I$506,A2)</f>
        <v>0</v>
      </c>
      <c r="H52" s="110">
        <f>COUNTIFS('1. Data Sheet'!$C$6:$C$506,'3. Term Sheet'!$B$10,'1. Data Sheet'!$I$6:$I$506,A2)</f>
        <v>0</v>
      </c>
      <c r="I52" s="110">
        <f>COUNTIFS('1. Data Sheet'!$C$6:$C$506,'3. Term Sheet'!$B$11,'1. Data Sheet'!$I$6:$I$506,A2)</f>
        <v>0</v>
      </c>
      <c r="J52" s="110">
        <f>COUNTIFS('1. Data Sheet'!$C$6:$C$506,'3. Term Sheet'!$B$12,'1. Data Sheet'!$I$6:$I$506,A2)</f>
        <v>0</v>
      </c>
      <c r="K52" s="110">
        <f>COUNTIFS('1. Data Sheet'!$C$6:$C$506,'3. Term Sheet'!$B$13,'1. Data Sheet'!$I$6:$I$506,A2)</f>
        <v>0</v>
      </c>
      <c r="L52" s="110">
        <f>COUNTIFS('1. Data Sheet'!$C$6:$C$506,'3. Term Sheet'!$B$14,'1. Data Sheet'!$I$6:$I$506,A2)</f>
        <v>0</v>
      </c>
      <c r="M52" s="110">
        <f>COUNTIFS('1. Data Sheet'!$C$6:$C$506,'3. Term Sheet'!$B$15,'1. Data Sheet'!$I$6:$I$506,A2)</f>
        <v>0</v>
      </c>
      <c r="N52" s="110">
        <f>COUNTIFS('1. Data Sheet'!$C$6:$C$506,'3. Term Sheet'!$B$16,'1. Data Sheet'!$I$6:$I$506,A2)</f>
        <v>0</v>
      </c>
      <c r="O52" s="110">
        <f>COUNTIFS('1. Data Sheet'!$C$6:$C$506,'3. Term Sheet'!$B$17,'1. Data Sheet'!$I$6:$I$506,A2)</f>
        <v>0</v>
      </c>
      <c r="P52" s="110">
        <f>COUNTIFS('1. Data Sheet'!$C$6:$C$506,'3. Term Sheet'!$B$18,'1. Data Sheet'!$I$6:$I$506,A2)</f>
        <v>0</v>
      </c>
    </row>
    <row r="53" spans="1:17" ht="24" customHeight="1">
      <c r="A53" s="90">
        <f t="shared" ref="A53:A55" si="16">A3</f>
        <v>2</v>
      </c>
      <c r="B53" s="110">
        <f>COUNTIFS('1. Data Sheet'!$C$6:$C$506,'3. Term Sheet'!$B$4,'1. Data Sheet'!$I$6:$I$506,A3)</f>
        <v>0</v>
      </c>
      <c r="C53" s="110">
        <f>COUNTIFS('1. Data Sheet'!$C$6:$C$506,'3. Term Sheet'!$B$5,'1. Data Sheet'!$I$6:$I$506,A3)</f>
        <v>0</v>
      </c>
      <c r="D53" s="110">
        <f>COUNTIFS('1. Data Sheet'!$C$6:$C$506,'3. Term Sheet'!$B$6,'1. Data Sheet'!$I$6:$I$506,A3)</f>
        <v>0</v>
      </c>
      <c r="E53" s="110">
        <f>COUNTIFS('1. Data Sheet'!$C$6:$C$506,'3. Term Sheet'!$B$7,'1. Data Sheet'!$I$6:$I$506,A3)</f>
        <v>0</v>
      </c>
      <c r="F53" s="110">
        <f>COUNTIFS('1. Data Sheet'!$C$6:$C$506,'3. Term Sheet'!$B$8,'1. Data Sheet'!$I$6:$I$506,A3)</f>
        <v>0</v>
      </c>
      <c r="G53" s="110">
        <f>COUNTIFS('1. Data Sheet'!$C$6:$C$506,'3. Term Sheet'!$B$9,'1. Data Sheet'!$I$6:$I$506,A3)</f>
        <v>0</v>
      </c>
      <c r="H53" s="110">
        <f>COUNTIFS('1. Data Sheet'!$C$6:$C$506,'3. Term Sheet'!$B$10,'1. Data Sheet'!$I$6:$I$506,A3)</f>
        <v>0</v>
      </c>
      <c r="I53" s="110">
        <f>COUNTIFS('1. Data Sheet'!$C$6:$C$506,'3. Term Sheet'!$B$11,'1. Data Sheet'!$I$6:$I$506,A3)</f>
        <v>0</v>
      </c>
      <c r="J53" s="110">
        <f>COUNTIFS('1. Data Sheet'!$C$6:$C$506,'3. Term Sheet'!$B$12,'1. Data Sheet'!$I$6:$I$506,A3)</f>
        <v>0</v>
      </c>
      <c r="K53" s="110">
        <f>COUNTIFS('1. Data Sheet'!$C$6:$C$506,'3. Term Sheet'!$B$13,'1. Data Sheet'!$I$6:$I$506,A3)</f>
        <v>0</v>
      </c>
      <c r="L53" s="110">
        <f>COUNTIFS('1. Data Sheet'!$C$6:$C$506,'3. Term Sheet'!$B$14,'1. Data Sheet'!$I$6:$I$506,A3)</f>
        <v>0</v>
      </c>
      <c r="M53" s="110">
        <f>COUNTIFS('1. Data Sheet'!$C$6:$C$506,'3. Term Sheet'!$B$15,'1. Data Sheet'!$I$6:$I$506,A3)</f>
        <v>0</v>
      </c>
      <c r="N53" s="110">
        <f>COUNTIFS('1. Data Sheet'!$C$6:$C$506,'3. Term Sheet'!$B$16,'1. Data Sheet'!$I$6:$I$506,A3)</f>
        <v>0</v>
      </c>
      <c r="O53" s="110">
        <f>COUNTIFS('1. Data Sheet'!$C$6:$C$506,'3. Term Sheet'!$B$17,'1. Data Sheet'!$I$6:$I$506,A3)</f>
        <v>0</v>
      </c>
      <c r="P53" s="110">
        <f>COUNTIFS('1. Data Sheet'!$C$6:$C$506,'3. Term Sheet'!$B$18,'1. Data Sheet'!$I$6:$I$506,A3)</f>
        <v>0</v>
      </c>
    </row>
    <row r="54" spans="1:17" ht="24" customHeight="1">
      <c r="A54" s="90">
        <f t="shared" si="16"/>
        <v>3</v>
      </c>
      <c r="B54" s="110">
        <f>COUNTIFS('1. Data Sheet'!$C$6:$C$506,'3. Term Sheet'!$B$4,'1. Data Sheet'!$I$6:$I$506,A4)</f>
        <v>0</v>
      </c>
      <c r="C54" s="110">
        <f>COUNTIFS('1. Data Sheet'!$C$6:$C$506,'3. Term Sheet'!$B$5,'1. Data Sheet'!$I$6:$I$506,A4)</f>
        <v>0</v>
      </c>
      <c r="D54" s="110">
        <f>COUNTIFS('1. Data Sheet'!$C$6:$C$506,'3. Term Sheet'!$B$6,'1. Data Sheet'!$I$6:$I$506,A4)</f>
        <v>0</v>
      </c>
      <c r="E54" s="110">
        <f>COUNTIFS('1. Data Sheet'!$C$6:$C$506,'3. Term Sheet'!$B$7,'1. Data Sheet'!$I$6:$I$506,A4)</f>
        <v>0</v>
      </c>
      <c r="F54" s="110">
        <f>COUNTIFS('1. Data Sheet'!$C$6:$C$506,'3. Term Sheet'!$B$8,'1. Data Sheet'!$I$6:$I$506,A4)</f>
        <v>0</v>
      </c>
      <c r="G54" s="110">
        <f>COUNTIFS('1. Data Sheet'!$C$6:$C$506,'3. Term Sheet'!$B$9,'1. Data Sheet'!$I$6:$I$506,A4)</f>
        <v>0</v>
      </c>
      <c r="H54" s="110">
        <f>COUNTIFS('1. Data Sheet'!$C$6:$C$506,'3. Term Sheet'!$B$10,'1. Data Sheet'!$I$6:$I$506,A4)</f>
        <v>0</v>
      </c>
      <c r="I54" s="110">
        <f>COUNTIFS('1. Data Sheet'!$C$6:$C$506,'3. Term Sheet'!$B$11,'1. Data Sheet'!$I$6:$I$506,A4)</f>
        <v>0</v>
      </c>
      <c r="J54" s="110">
        <f>COUNTIFS('1. Data Sheet'!$C$6:$C$506,'3. Term Sheet'!$B$12,'1. Data Sheet'!$I$6:$I$506,A4)</f>
        <v>0</v>
      </c>
      <c r="K54" s="110">
        <f>COUNTIFS('1. Data Sheet'!$C$6:$C$506,'3. Term Sheet'!$B$13,'1. Data Sheet'!$I$6:$I$506,A4)</f>
        <v>0</v>
      </c>
      <c r="L54" s="110">
        <f>COUNTIFS('1. Data Sheet'!$C$6:$C$506,'3. Term Sheet'!$B$14,'1. Data Sheet'!$I$6:$I$506,A4)</f>
        <v>0</v>
      </c>
      <c r="M54" s="110">
        <f>COUNTIFS('1. Data Sheet'!$C$6:$C$506,'3. Term Sheet'!$B$15,'1. Data Sheet'!$I$6:$I$506,A4)</f>
        <v>0</v>
      </c>
      <c r="N54" s="110">
        <f>COUNTIFS('1. Data Sheet'!$C$6:$C$506,'3. Term Sheet'!$B$16,'1. Data Sheet'!$I$6:$I$506,A4)</f>
        <v>0</v>
      </c>
      <c r="O54" s="110">
        <f>COUNTIFS('1. Data Sheet'!$C$6:$C$506,'3. Term Sheet'!$B$17,'1. Data Sheet'!$I$6:$I$506,A4)</f>
        <v>0</v>
      </c>
      <c r="P54" s="110">
        <f>COUNTIFS('1. Data Sheet'!$C$6:$C$506,'3. Term Sheet'!$B$18,'1. Data Sheet'!$I$6:$I$506,A4)</f>
        <v>0</v>
      </c>
    </row>
    <row r="55" spans="1:17" ht="24" customHeight="1">
      <c r="A55" s="90">
        <f t="shared" si="16"/>
        <v>4</v>
      </c>
      <c r="B55" s="110">
        <f>COUNTIFS('1. Data Sheet'!$C$6:$C$506,'3. Term Sheet'!$B$4,'1. Data Sheet'!$I$6:$I$506,A5)</f>
        <v>0</v>
      </c>
      <c r="C55" s="110">
        <f>COUNTIFS('1. Data Sheet'!$C$6:$C$506,'3. Term Sheet'!$B$5,'1. Data Sheet'!$I$6:$I$506,A5)</f>
        <v>0</v>
      </c>
      <c r="D55" s="110">
        <f>COUNTIFS('1. Data Sheet'!$C$6:$C$506,'3. Term Sheet'!$B$6,'1. Data Sheet'!$I$6:$I$506,A5)</f>
        <v>0</v>
      </c>
      <c r="E55" s="110">
        <f>COUNTIFS('1. Data Sheet'!$C$6:$C$506,'3. Term Sheet'!$B$7,'1. Data Sheet'!$I$6:$I$506,A5)</f>
        <v>0</v>
      </c>
      <c r="F55" s="110">
        <f>COUNTIFS('1. Data Sheet'!$C$6:$C$506,'3. Term Sheet'!$B$8,'1. Data Sheet'!$I$6:$I$506,A5)</f>
        <v>0</v>
      </c>
      <c r="G55" s="110">
        <f>COUNTIFS('1. Data Sheet'!$C$6:$C$506,'3. Term Sheet'!$B$9,'1. Data Sheet'!$I$6:$I$506,A5)</f>
        <v>0</v>
      </c>
      <c r="H55" s="110">
        <f>COUNTIFS('1. Data Sheet'!$C$6:$C$506,'3. Term Sheet'!$B$10,'1. Data Sheet'!$I$6:$I$506,A5)</f>
        <v>0</v>
      </c>
      <c r="I55" s="110">
        <f>COUNTIFS('1. Data Sheet'!$C$6:$C$506,'3. Term Sheet'!$B$11,'1. Data Sheet'!$I$6:$I$506,A5)</f>
        <v>0</v>
      </c>
      <c r="J55" s="110">
        <f>COUNTIFS('1. Data Sheet'!$C$6:$C$506,'3. Term Sheet'!$B$12,'1. Data Sheet'!$I$6:$I$506,A5)</f>
        <v>0</v>
      </c>
      <c r="K55" s="110">
        <f>COUNTIFS('1. Data Sheet'!$C$6:$C$506,'3. Term Sheet'!$B$13,'1. Data Sheet'!$I$6:$I$506,A5)</f>
        <v>0</v>
      </c>
      <c r="L55" s="110">
        <f>COUNTIFS('1. Data Sheet'!$C$6:$C$506,'3. Term Sheet'!$B$14,'1. Data Sheet'!$I$6:$I$506,A5)</f>
        <v>0</v>
      </c>
      <c r="M55" s="110">
        <f>COUNTIFS('1. Data Sheet'!$C$6:$C$506,'3. Term Sheet'!$B$15,'1. Data Sheet'!$I$6:$I$506,A5)</f>
        <v>0</v>
      </c>
      <c r="N55" s="110">
        <f>COUNTIFS('1. Data Sheet'!$C$6:$C$506,'3. Term Sheet'!$B$16,'1. Data Sheet'!$I$6:$I$506,A5)</f>
        <v>0</v>
      </c>
      <c r="O55" s="110">
        <f>COUNTIFS('1. Data Sheet'!$C$6:$C$506,'3. Term Sheet'!$B$17,'1. Data Sheet'!$I$6:$I$506,A5)</f>
        <v>0</v>
      </c>
      <c r="P55" s="110">
        <f>COUNTIFS('1. Data Sheet'!$C$6:$C$506,'3. Term Sheet'!$B$18,'1. Data Sheet'!$I$6:$I$506,A5)</f>
        <v>0</v>
      </c>
    </row>
    <row r="57" spans="1:17" ht="24" customHeight="1">
      <c r="A57" s="90" t="str">
        <f>'3. Term Sheet'!B4</f>
        <v>BU 1</v>
      </c>
      <c r="B57" s="89">
        <f>SUM(B52:B55)</f>
        <v>0</v>
      </c>
      <c r="C57" s="115"/>
    </row>
    <row r="58" spans="1:17" ht="24" customHeight="1">
      <c r="A58" s="90" t="str">
        <f>'3. Term Sheet'!B5</f>
        <v>BU 2</v>
      </c>
      <c r="B58" s="89">
        <f>SUM(C52:C55)</f>
        <v>0</v>
      </c>
    </row>
    <row r="59" spans="1:17" ht="24" customHeight="1">
      <c r="A59" s="90" t="str">
        <f>'3. Term Sheet'!B6</f>
        <v>BU 3</v>
      </c>
      <c r="B59" s="89">
        <f>SUM(D52:D55)</f>
        <v>0</v>
      </c>
    </row>
    <row r="60" spans="1:17" ht="24" customHeight="1">
      <c r="A60" s="90" t="str">
        <f>'3. Term Sheet'!B7</f>
        <v>BU 4</v>
      </c>
      <c r="B60" s="89">
        <f>SUM(E52:E55)</f>
        <v>0</v>
      </c>
    </row>
    <row r="61" spans="1:17" ht="24" customHeight="1">
      <c r="A61" s="90" t="str">
        <f>'3. Term Sheet'!B8</f>
        <v>BU 5</v>
      </c>
      <c r="B61" s="89">
        <f>SUM(F52:F55)</f>
        <v>0</v>
      </c>
    </row>
    <row r="62" spans="1:17" ht="24" customHeight="1">
      <c r="A62" s="90" t="str">
        <f>'3. Term Sheet'!B9</f>
        <v>BU 6</v>
      </c>
      <c r="B62" s="89">
        <f>SUM(G52:G55)</f>
        <v>0</v>
      </c>
    </row>
    <row r="63" spans="1:17" ht="24" customHeight="1">
      <c r="A63" s="90" t="str">
        <f>'3. Term Sheet'!B10</f>
        <v>BU 7</v>
      </c>
      <c r="B63" s="89">
        <f>SUM(H52:H55)</f>
        <v>0</v>
      </c>
    </row>
    <row r="64" spans="1:17" ht="24" customHeight="1">
      <c r="A64" s="90" t="str">
        <f>'3. Term Sheet'!B11</f>
        <v>BU 8</v>
      </c>
      <c r="B64" s="89">
        <f>SUM(I52:I55)</f>
        <v>0</v>
      </c>
    </row>
    <row r="65" spans="1:17" ht="24" customHeight="1">
      <c r="A65" s="90" t="str">
        <f>'3. Term Sheet'!B12</f>
        <v>BU 9</v>
      </c>
      <c r="B65" s="89">
        <f>SUM(J52:J55)</f>
        <v>0</v>
      </c>
    </row>
    <row r="66" spans="1:17" ht="24" customHeight="1">
      <c r="A66" s="90" t="str">
        <f>'3. Term Sheet'!B13</f>
        <v>BU 10</v>
      </c>
      <c r="B66" s="89">
        <f>SUM(K52:K55)</f>
        <v>0</v>
      </c>
    </row>
    <row r="67" spans="1:17" ht="24" customHeight="1">
      <c r="A67" s="90" t="str">
        <f>'3. Term Sheet'!B14</f>
        <v>BU 11</v>
      </c>
      <c r="B67" s="89">
        <f>SUM(L52:L55)</f>
        <v>0</v>
      </c>
    </row>
    <row r="68" spans="1:17" ht="24" customHeight="1">
      <c r="A68" s="90" t="str">
        <f>'3. Term Sheet'!B15</f>
        <v>BU 12</v>
      </c>
      <c r="B68" s="89">
        <f>SUM(M52:M55)</f>
        <v>0</v>
      </c>
    </row>
    <row r="69" spans="1:17" ht="24" customHeight="1">
      <c r="A69" s="90" t="str">
        <f>'3. Term Sheet'!B16</f>
        <v>BU 13</v>
      </c>
      <c r="B69" s="89">
        <f>SUM(N52:N55)</f>
        <v>0</v>
      </c>
    </row>
    <row r="70" spans="1:17" ht="24" customHeight="1">
      <c r="A70" s="90" t="str">
        <f>'3. Term Sheet'!B17</f>
        <v>BU 14</v>
      </c>
      <c r="B70" s="89">
        <f>SUM(O52:O55)</f>
        <v>0</v>
      </c>
    </row>
    <row r="71" spans="1:17" ht="24" customHeight="1">
      <c r="A71" s="90" t="str">
        <f>'3. Term Sheet'!B18</f>
        <v>BU 15</v>
      </c>
      <c r="B71" s="89">
        <f>SUM(P52:P55)</f>
        <v>0</v>
      </c>
    </row>
    <row r="73" spans="1:17" ht="44" customHeight="1">
      <c r="A73" s="156" t="s">
        <v>111</v>
      </c>
      <c r="B73" s="157"/>
      <c r="C73" s="157"/>
      <c r="D73" s="157"/>
      <c r="E73" s="157"/>
      <c r="F73" s="157"/>
      <c r="G73" s="157"/>
      <c r="H73" s="157"/>
      <c r="I73" s="157"/>
      <c r="J73" s="157"/>
      <c r="K73" s="157"/>
      <c r="L73" s="157"/>
      <c r="M73" s="157"/>
      <c r="N73" s="157"/>
      <c r="O73" s="157"/>
      <c r="P73" s="158"/>
      <c r="Q73" s="115"/>
    </row>
    <row r="74" spans="1:17" ht="24" customHeight="1">
      <c r="B74" s="93" t="str">
        <f>'3. Term Sheet'!B4</f>
        <v>BU 1</v>
      </c>
      <c r="C74" s="93" t="str">
        <f>'3. Term Sheet'!B5</f>
        <v>BU 2</v>
      </c>
      <c r="D74" s="93" t="str">
        <f>'3. Term Sheet'!B6</f>
        <v>BU 3</v>
      </c>
      <c r="E74" s="93" t="str">
        <f>'3. Term Sheet'!B7</f>
        <v>BU 4</v>
      </c>
      <c r="F74" s="93" t="str">
        <f>'3. Term Sheet'!B8</f>
        <v>BU 5</v>
      </c>
      <c r="G74" s="93" t="str">
        <f>'3. Term Sheet'!B9</f>
        <v>BU 6</v>
      </c>
      <c r="H74" s="93" t="str">
        <f>'3. Term Sheet'!B10</f>
        <v>BU 7</v>
      </c>
      <c r="I74" s="93" t="str">
        <f>'3. Term Sheet'!B11</f>
        <v>BU 8</v>
      </c>
      <c r="J74" s="93" t="str">
        <f>'3. Term Sheet'!B12</f>
        <v>BU 9</v>
      </c>
      <c r="K74" s="93" t="str">
        <f>'3. Term Sheet'!B13</f>
        <v>BU 10</v>
      </c>
      <c r="L74" s="93" t="str">
        <f>'3. Term Sheet'!B14</f>
        <v>BU 11</v>
      </c>
      <c r="M74" s="93" t="str">
        <f>'3. Term Sheet'!B15</f>
        <v>BU 12</v>
      </c>
      <c r="N74" s="93" t="str">
        <f>'3. Term Sheet'!B16</f>
        <v>BU 13</v>
      </c>
      <c r="O74" s="93" t="str">
        <f>'3. Term Sheet'!B17</f>
        <v>BU 14</v>
      </c>
      <c r="P74" s="93" t="str">
        <f>'3. Term Sheet'!B18</f>
        <v>BU 15</v>
      </c>
    </row>
    <row r="75" spans="1:17" ht="24" customHeight="1">
      <c r="A75" s="90">
        <f>A2</f>
        <v>1</v>
      </c>
      <c r="B75" s="110">
        <f>COUNTIFS('1. Data Sheet'!$C$6:$C$506,'3. Term Sheet'!$B$4,'1. Data Sheet'!$K$6:$K$506,A2)</f>
        <v>0</v>
      </c>
      <c r="C75" s="110">
        <f>COUNTIFS('1. Data Sheet'!$C$6:$C$506,'3. Term Sheet'!$B$5,'1. Data Sheet'!$K$6:$K$506,A2)</f>
        <v>0</v>
      </c>
      <c r="D75" s="110">
        <f>COUNTIFS('1. Data Sheet'!$C$6:$C$506,'3. Term Sheet'!$B$6,'1. Data Sheet'!$K$6:$K$506,A2)</f>
        <v>0</v>
      </c>
      <c r="E75" s="110">
        <f>COUNTIFS('1. Data Sheet'!$C$6:$C$506,'3. Term Sheet'!$B$7,'1. Data Sheet'!$K$6:$K$506,A2)</f>
        <v>0</v>
      </c>
      <c r="F75" s="110">
        <f>COUNTIFS('1. Data Sheet'!$C$6:$C$506,'3. Term Sheet'!$B$8,'1. Data Sheet'!$K$6:$K$506,A2)</f>
        <v>0</v>
      </c>
      <c r="G75" s="110">
        <f>COUNTIFS('1. Data Sheet'!$C$6:$C$506,'3. Term Sheet'!$B$9,'1. Data Sheet'!$K$6:$K$506,A2)</f>
        <v>0</v>
      </c>
      <c r="H75" s="110">
        <f>COUNTIFS('1. Data Sheet'!$C$6:$C$506,'3. Term Sheet'!$B$10,'1. Data Sheet'!$K$6:$K$506,A2)</f>
        <v>0</v>
      </c>
      <c r="I75" s="110">
        <f>COUNTIFS('1. Data Sheet'!$C$6:$C$506,'3. Term Sheet'!$B$11,'1. Data Sheet'!$K$6:$K$506,A2)</f>
        <v>0</v>
      </c>
      <c r="J75" s="110">
        <f>COUNTIFS('1. Data Sheet'!$C$6:$C$506,'3. Term Sheet'!$B$12,'1. Data Sheet'!$K$6:$K$506,A2)</f>
        <v>0</v>
      </c>
      <c r="K75" s="110">
        <f>COUNTIFS('1. Data Sheet'!$C$6:$C$506,'3. Term Sheet'!$B$13,'1. Data Sheet'!$K$6:$K$506,A2)</f>
        <v>0</v>
      </c>
      <c r="L75" s="110">
        <f>COUNTIFS('1. Data Sheet'!$C$6:$C$506,'3. Term Sheet'!$B$14,'1. Data Sheet'!$K$6:$K$506,A2)</f>
        <v>0</v>
      </c>
      <c r="M75" s="110">
        <f>COUNTIFS('1. Data Sheet'!$C$6:$C$506,'3. Term Sheet'!$B$15,'1. Data Sheet'!$K$6:$K$506,A2)</f>
        <v>0</v>
      </c>
      <c r="N75" s="110">
        <f>COUNTIFS('1. Data Sheet'!$C$6:$C$506,'3. Term Sheet'!$B$16,'1. Data Sheet'!$K$6:$K$506,A2)</f>
        <v>0</v>
      </c>
      <c r="O75" s="110">
        <f>COUNTIFS('1. Data Sheet'!$C$6:$C$506,'3. Term Sheet'!$B$17,'1. Data Sheet'!$K$6:$K$506,A2)</f>
        <v>0</v>
      </c>
      <c r="P75" s="110">
        <f>COUNTIFS('1. Data Sheet'!$C$6:$C$506,'3. Term Sheet'!$B$18,'1. Data Sheet'!$K$6:$K$506,A2)</f>
        <v>0</v>
      </c>
    </row>
    <row r="76" spans="1:17" ht="24" customHeight="1">
      <c r="A76" s="90">
        <f t="shared" ref="A76:A78" si="17">A3</f>
        <v>2</v>
      </c>
      <c r="B76" s="110">
        <f>COUNTIFS('1. Data Sheet'!$C$6:$C$506,'3. Term Sheet'!$B$4,'1. Data Sheet'!$K$6:$K$506,A3)</f>
        <v>0</v>
      </c>
      <c r="C76" s="110">
        <f>COUNTIFS('1. Data Sheet'!$C$6:$C$506,'3. Term Sheet'!$B$5,'1. Data Sheet'!$K$6:$K$506,A3)</f>
        <v>0</v>
      </c>
      <c r="D76" s="110">
        <f>COUNTIFS('1. Data Sheet'!$C$6:$C$506,'3. Term Sheet'!$B$6,'1. Data Sheet'!$K$6:$K$506,A3)</f>
        <v>0</v>
      </c>
      <c r="E76" s="110">
        <f>COUNTIFS('1. Data Sheet'!$C$6:$C$506,'3. Term Sheet'!$B$7,'1. Data Sheet'!$K$6:$K$506,A3)</f>
        <v>0</v>
      </c>
      <c r="F76" s="110">
        <f>COUNTIFS('1. Data Sheet'!$C$6:$C$506,'3. Term Sheet'!$B$8,'1. Data Sheet'!$K$6:$K$506,A3)</f>
        <v>0</v>
      </c>
      <c r="G76" s="110">
        <f>COUNTIFS('1. Data Sheet'!$C$6:$C$506,'3. Term Sheet'!$B$9,'1. Data Sheet'!$K$6:$K$506,A3)</f>
        <v>0</v>
      </c>
      <c r="H76" s="110">
        <f>COUNTIFS('1. Data Sheet'!$C$6:$C$506,'3. Term Sheet'!$B$10,'1. Data Sheet'!$K$6:$K$506,A3)</f>
        <v>0</v>
      </c>
      <c r="I76" s="110">
        <f>COUNTIFS('1. Data Sheet'!$C$6:$C$506,'3. Term Sheet'!$B$11,'1. Data Sheet'!$K$6:$K$506,A3)</f>
        <v>0</v>
      </c>
      <c r="J76" s="110">
        <f>COUNTIFS('1. Data Sheet'!$C$6:$C$506,'3. Term Sheet'!$B$12,'1. Data Sheet'!$K$6:$K$506,A3)</f>
        <v>0</v>
      </c>
      <c r="K76" s="110">
        <f>COUNTIFS('1. Data Sheet'!$C$6:$C$506,'3. Term Sheet'!$B$13,'1. Data Sheet'!$K$6:$K$506,A3)</f>
        <v>0</v>
      </c>
      <c r="L76" s="110">
        <f>COUNTIFS('1. Data Sheet'!$C$6:$C$506,'3. Term Sheet'!$B$14,'1. Data Sheet'!$K$6:$K$506,A3)</f>
        <v>0</v>
      </c>
      <c r="M76" s="110">
        <f>COUNTIFS('1. Data Sheet'!$C$6:$C$506,'3. Term Sheet'!$B$15,'1. Data Sheet'!$K$6:$K$506,A3)</f>
        <v>0</v>
      </c>
      <c r="N76" s="110">
        <f>COUNTIFS('1. Data Sheet'!$C$6:$C$506,'3. Term Sheet'!$B$16,'1. Data Sheet'!$K$6:$K$506,A3)</f>
        <v>0</v>
      </c>
      <c r="O76" s="110">
        <f>COUNTIFS('1. Data Sheet'!$C$6:$C$506,'3. Term Sheet'!$B$17,'1. Data Sheet'!$K$6:$K$506,A3)</f>
        <v>0</v>
      </c>
      <c r="P76" s="110">
        <f>COUNTIFS('1. Data Sheet'!$C$6:$C$506,'3. Term Sheet'!$B$18,'1. Data Sheet'!$K$6:$K$506,A3)</f>
        <v>0</v>
      </c>
    </row>
    <row r="77" spans="1:17" ht="24" customHeight="1">
      <c r="A77" s="90">
        <f t="shared" si="17"/>
        <v>3</v>
      </c>
      <c r="B77" s="110">
        <f>COUNTIFS('1. Data Sheet'!$C$6:$C$506,'3. Term Sheet'!$B$4,'1. Data Sheet'!$K$6:$K$506,A4)</f>
        <v>0</v>
      </c>
      <c r="C77" s="110">
        <f>COUNTIFS('1. Data Sheet'!$C$6:$C$506,'3. Term Sheet'!$B$5,'1. Data Sheet'!$K$6:$K$506,A4)</f>
        <v>0</v>
      </c>
      <c r="D77" s="110">
        <f>COUNTIFS('1. Data Sheet'!$C$6:$C$506,'3. Term Sheet'!$B$6,'1. Data Sheet'!$K$6:$K$506,A4)</f>
        <v>0</v>
      </c>
      <c r="E77" s="110">
        <f>COUNTIFS('1. Data Sheet'!$C$6:$C$506,'3. Term Sheet'!$B$7,'1. Data Sheet'!$K$6:$K$506,A4)</f>
        <v>0</v>
      </c>
      <c r="F77" s="110">
        <f>COUNTIFS('1. Data Sheet'!$C$6:$C$506,'3. Term Sheet'!$B$8,'1. Data Sheet'!$K$6:$K$506,A4)</f>
        <v>0</v>
      </c>
      <c r="G77" s="110">
        <f>COUNTIFS('1. Data Sheet'!$C$6:$C$506,'3. Term Sheet'!$B$9,'1. Data Sheet'!$K$6:$K$506,A4)</f>
        <v>0</v>
      </c>
      <c r="H77" s="110">
        <f>COUNTIFS('1. Data Sheet'!$C$6:$C$506,'3. Term Sheet'!$B$10,'1. Data Sheet'!$K$6:$K$506,A4)</f>
        <v>0</v>
      </c>
      <c r="I77" s="110">
        <f>COUNTIFS('1. Data Sheet'!$C$6:$C$506,'3. Term Sheet'!$B$11,'1. Data Sheet'!$K$6:$K$506,A4)</f>
        <v>0</v>
      </c>
      <c r="J77" s="110">
        <f>COUNTIFS('1. Data Sheet'!$C$6:$C$506,'3. Term Sheet'!$B$12,'1. Data Sheet'!$K$6:$K$506,A4)</f>
        <v>0</v>
      </c>
      <c r="K77" s="110">
        <f>COUNTIFS('1. Data Sheet'!$C$6:$C$506,'3. Term Sheet'!$B$13,'1. Data Sheet'!$K$6:$K$506,A4)</f>
        <v>0</v>
      </c>
      <c r="L77" s="110">
        <f>COUNTIFS('1. Data Sheet'!$C$6:$C$506,'3. Term Sheet'!$B$14,'1. Data Sheet'!$K$6:$K$506,A4)</f>
        <v>0</v>
      </c>
      <c r="M77" s="110">
        <f>COUNTIFS('1. Data Sheet'!$C$6:$C$506,'3. Term Sheet'!$B$15,'1. Data Sheet'!$K$6:$K$506,A4)</f>
        <v>0</v>
      </c>
      <c r="N77" s="110">
        <f>COUNTIFS('1. Data Sheet'!$C$6:$C$506,'3. Term Sheet'!$B$16,'1. Data Sheet'!$K$6:$K$506,A4)</f>
        <v>0</v>
      </c>
      <c r="O77" s="110">
        <f>COUNTIFS('1. Data Sheet'!$C$6:$C$506,'3. Term Sheet'!$B$17,'1. Data Sheet'!$K$6:$K$506,A4)</f>
        <v>0</v>
      </c>
      <c r="P77" s="110">
        <f>COUNTIFS('1. Data Sheet'!$C$6:$C$506,'3. Term Sheet'!$B$18,'1. Data Sheet'!$K$6:$K$506,A4)</f>
        <v>0</v>
      </c>
    </row>
    <row r="78" spans="1:17" ht="24" customHeight="1">
      <c r="A78" s="90">
        <f t="shared" si="17"/>
        <v>4</v>
      </c>
      <c r="B78" s="110">
        <f>COUNTIFS('1. Data Sheet'!$C$6:$C$506,'3. Term Sheet'!$B$4,'1. Data Sheet'!$K$6:$K$506,A5)</f>
        <v>0</v>
      </c>
      <c r="C78" s="110">
        <f>COUNTIFS('1. Data Sheet'!$C$6:$C$506,'3. Term Sheet'!$B$5,'1. Data Sheet'!$K$6:$K$506,A5)</f>
        <v>0</v>
      </c>
      <c r="D78" s="110">
        <f>COUNTIFS('1. Data Sheet'!$C$6:$C$506,'3. Term Sheet'!$B$6,'1. Data Sheet'!$K$6:$K$506,A5)</f>
        <v>0</v>
      </c>
      <c r="E78" s="110">
        <f>COUNTIFS('1. Data Sheet'!$C$6:$C$506,'3. Term Sheet'!$B$7,'1. Data Sheet'!$K$6:$K$506,A5)</f>
        <v>0</v>
      </c>
      <c r="F78" s="110">
        <f>COUNTIFS('1. Data Sheet'!$C$6:$C$506,'3. Term Sheet'!$B$8,'1. Data Sheet'!$K$6:$K$506,A5)</f>
        <v>0</v>
      </c>
      <c r="G78" s="110">
        <f>COUNTIFS('1. Data Sheet'!$C$6:$C$506,'3. Term Sheet'!$B$9,'1. Data Sheet'!$K$6:$K$506,A5)</f>
        <v>0</v>
      </c>
      <c r="H78" s="110">
        <f>COUNTIFS('1. Data Sheet'!$C$6:$C$506,'3. Term Sheet'!$B$10,'1. Data Sheet'!$K$6:$K$506,A5)</f>
        <v>0</v>
      </c>
      <c r="I78" s="110">
        <f>COUNTIFS('1. Data Sheet'!$C$6:$C$506,'3. Term Sheet'!$B$11,'1. Data Sheet'!$K$6:$K$506,A5)</f>
        <v>0</v>
      </c>
      <c r="J78" s="110">
        <f>COUNTIFS('1. Data Sheet'!$C$6:$C$506,'3. Term Sheet'!$B$12,'1. Data Sheet'!$K$6:$K$506,A5)</f>
        <v>0</v>
      </c>
      <c r="K78" s="110">
        <f>COUNTIFS('1. Data Sheet'!$C$6:$C$506,'3. Term Sheet'!$B$13,'1. Data Sheet'!$K$6:$K$506,A5)</f>
        <v>0</v>
      </c>
      <c r="L78" s="110">
        <f>COUNTIFS('1. Data Sheet'!$C$6:$C$506,'3. Term Sheet'!$B$14,'1. Data Sheet'!$K$6:$K$506,A5)</f>
        <v>0</v>
      </c>
      <c r="M78" s="110">
        <f>COUNTIFS('1. Data Sheet'!$C$6:$C$506,'3. Term Sheet'!$B$15,'1. Data Sheet'!$K$6:$K$506,A5)</f>
        <v>0</v>
      </c>
      <c r="N78" s="110">
        <f>COUNTIFS('1. Data Sheet'!$C$6:$C$506,'3. Term Sheet'!$B$16,'1. Data Sheet'!$K$6:$K$506,A5)</f>
        <v>0</v>
      </c>
      <c r="O78" s="110">
        <f>COUNTIFS('1. Data Sheet'!$C$6:$C$506,'3. Term Sheet'!$B$17,'1. Data Sheet'!$K$6:$K$506,A5)</f>
        <v>0</v>
      </c>
      <c r="P78" s="110">
        <f>COUNTIFS('1. Data Sheet'!$C$6:$C$506,'3. Term Sheet'!$B$18,'1. Data Sheet'!$K$6:$K$506,A5)</f>
        <v>0</v>
      </c>
    </row>
    <row r="80" spans="1:17" ht="24" customHeight="1">
      <c r="A80" s="90" t="str">
        <f>'3. Term Sheet'!B4</f>
        <v>BU 1</v>
      </c>
      <c r="B80" s="89">
        <f>SUM(B75:B78)</f>
        <v>0</v>
      </c>
      <c r="C80" s="115"/>
    </row>
    <row r="81" spans="1:2" ht="24" customHeight="1">
      <c r="A81" s="90" t="str">
        <f>'3. Term Sheet'!B5</f>
        <v>BU 2</v>
      </c>
      <c r="B81" s="89">
        <f>SUM(C75:C78)</f>
        <v>0</v>
      </c>
    </row>
    <row r="82" spans="1:2" ht="24" customHeight="1">
      <c r="A82" s="90" t="str">
        <f>'3. Term Sheet'!B6</f>
        <v>BU 3</v>
      </c>
      <c r="B82" s="89">
        <f>SUM(D75:D78)</f>
        <v>0</v>
      </c>
    </row>
    <row r="83" spans="1:2" ht="24" customHeight="1">
      <c r="A83" s="90" t="str">
        <f>'3. Term Sheet'!B7</f>
        <v>BU 4</v>
      </c>
      <c r="B83" s="89">
        <f>SUM(E75:E78)</f>
        <v>0</v>
      </c>
    </row>
    <row r="84" spans="1:2" ht="24" customHeight="1">
      <c r="A84" s="90" t="str">
        <f>'3. Term Sheet'!B8</f>
        <v>BU 5</v>
      </c>
      <c r="B84" s="89">
        <f>SUM(F75:F78)</f>
        <v>0</v>
      </c>
    </row>
    <row r="85" spans="1:2" ht="24" customHeight="1">
      <c r="A85" s="90" t="str">
        <f>'3. Term Sheet'!B9</f>
        <v>BU 6</v>
      </c>
      <c r="B85" s="89">
        <f>SUM(G75:G78)</f>
        <v>0</v>
      </c>
    </row>
    <row r="86" spans="1:2" ht="24" customHeight="1">
      <c r="A86" s="90" t="str">
        <f>'3. Term Sheet'!B10</f>
        <v>BU 7</v>
      </c>
      <c r="B86" s="89">
        <f>SUM(H75:H78)</f>
        <v>0</v>
      </c>
    </row>
    <row r="87" spans="1:2" ht="24" customHeight="1">
      <c r="A87" s="90" t="str">
        <f>'3. Term Sheet'!B11</f>
        <v>BU 8</v>
      </c>
      <c r="B87" s="89">
        <f>SUM(I75:I78)</f>
        <v>0</v>
      </c>
    </row>
    <row r="88" spans="1:2" ht="24" customHeight="1">
      <c r="A88" s="90" t="str">
        <f>'3. Term Sheet'!B12</f>
        <v>BU 9</v>
      </c>
      <c r="B88" s="89">
        <f>SUM(J75:J78)</f>
        <v>0</v>
      </c>
    </row>
    <row r="89" spans="1:2" ht="24" customHeight="1">
      <c r="A89" s="90" t="str">
        <f>'3. Term Sheet'!B13</f>
        <v>BU 10</v>
      </c>
      <c r="B89" s="89">
        <f>SUM(K75:K78)</f>
        <v>0</v>
      </c>
    </row>
    <row r="90" spans="1:2" ht="24" customHeight="1">
      <c r="A90" s="90" t="str">
        <f>'3. Term Sheet'!B14</f>
        <v>BU 11</v>
      </c>
      <c r="B90" s="89">
        <f>SUM(L75:L78)</f>
        <v>0</v>
      </c>
    </row>
    <row r="91" spans="1:2" ht="24" customHeight="1">
      <c r="A91" s="90" t="str">
        <f>'3. Term Sheet'!B15</f>
        <v>BU 12</v>
      </c>
      <c r="B91" s="89">
        <f>SUM(M75:M78)</f>
        <v>0</v>
      </c>
    </row>
    <row r="92" spans="1:2" ht="24" customHeight="1">
      <c r="A92" s="90" t="str">
        <f>'3. Term Sheet'!B16</f>
        <v>BU 13</v>
      </c>
      <c r="B92" s="89">
        <f>SUM(N75:N78)</f>
        <v>0</v>
      </c>
    </row>
    <row r="93" spans="1:2" ht="24" customHeight="1">
      <c r="A93" s="90" t="str">
        <f>'3. Term Sheet'!B17</f>
        <v>BU 14</v>
      </c>
      <c r="B93" s="89">
        <f>SUM(O75:O78)</f>
        <v>0</v>
      </c>
    </row>
    <row r="94" spans="1:2" ht="24" customHeight="1">
      <c r="A94" s="90" t="str">
        <f>'3. Term Sheet'!B18</f>
        <v>BU 15</v>
      </c>
      <c r="B94" s="89">
        <f>SUM(P75:P78)</f>
        <v>0</v>
      </c>
    </row>
    <row r="97" spans="1:17" ht="24" customHeight="1">
      <c r="A97" s="156" t="s">
        <v>112</v>
      </c>
      <c r="B97" s="157"/>
      <c r="C97" s="157"/>
      <c r="D97" s="157"/>
      <c r="E97" s="157"/>
      <c r="F97" s="157"/>
      <c r="G97" s="157"/>
      <c r="H97" s="157"/>
      <c r="I97" s="157"/>
      <c r="J97" s="157"/>
      <c r="K97" s="157"/>
      <c r="L97" s="157"/>
      <c r="M97" s="157"/>
      <c r="N97" s="157"/>
      <c r="O97" s="157"/>
      <c r="P97" s="158"/>
      <c r="Q97" s="113"/>
    </row>
    <row r="98" spans="1:17" ht="24" customHeight="1">
      <c r="B98" s="93" t="str">
        <f>'3. Term Sheet'!B4</f>
        <v>BU 1</v>
      </c>
      <c r="C98" s="93" t="str">
        <f>'3. Term Sheet'!B5</f>
        <v>BU 2</v>
      </c>
      <c r="D98" s="93" t="str">
        <f>'3. Term Sheet'!B6</f>
        <v>BU 3</v>
      </c>
      <c r="E98" s="93" t="str">
        <f>'3. Term Sheet'!B7</f>
        <v>BU 4</v>
      </c>
      <c r="F98" s="93" t="str">
        <f>'3. Term Sheet'!B8</f>
        <v>BU 5</v>
      </c>
      <c r="G98" s="93" t="str">
        <f>'3. Term Sheet'!B9</f>
        <v>BU 6</v>
      </c>
      <c r="H98" s="93" t="str">
        <f>'3. Term Sheet'!B10</f>
        <v>BU 7</v>
      </c>
      <c r="I98" s="93" t="str">
        <f>'3. Term Sheet'!B11</f>
        <v>BU 8</v>
      </c>
      <c r="J98" s="93" t="str">
        <f>'3. Term Sheet'!B12</f>
        <v>BU 9</v>
      </c>
      <c r="K98" s="93" t="str">
        <f>'3. Term Sheet'!B13</f>
        <v>BU 10</v>
      </c>
      <c r="L98" s="93" t="str">
        <f>'3. Term Sheet'!B14</f>
        <v>BU 11</v>
      </c>
      <c r="M98" s="93" t="str">
        <f>'3. Term Sheet'!B15</f>
        <v>BU 12</v>
      </c>
      <c r="N98" s="93" t="str">
        <f>'3. Term Sheet'!B16</f>
        <v>BU 13</v>
      </c>
      <c r="O98" s="93" t="str">
        <f>'3. Term Sheet'!B17</f>
        <v>BU 14</v>
      </c>
      <c r="P98" s="93" t="str">
        <f>'3. Term Sheet'!B18</f>
        <v>BU 15</v>
      </c>
    </row>
    <row r="99" spans="1:17" ht="24" customHeight="1">
      <c r="A99" s="90">
        <f>A2</f>
        <v>1</v>
      </c>
      <c r="B99" s="110">
        <f>COUNTIFS('1. Data Sheet'!$C$6:$C$506,'3. Term Sheet'!$B$4,'1. Data Sheet'!$L$6:$L$506,A99)</f>
        <v>0</v>
      </c>
      <c r="C99" s="110">
        <f>COUNTIFS('1. Data Sheet'!$C$6:$C$506,'3. Term Sheet'!$B$5,'1. Data Sheet'!$L$6:$L$506,A99)</f>
        <v>0</v>
      </c>
      <c r="D99" s="110">
        <f>COUNTIFS('1. Data Sheet'!$C$6:$C$506,'3. Term Sheet'!$B$6,'1. Data Sheet'!$L$6:$L$506,A99)</f>
        <v>0</v>
      </c>
      <c r="E99" s="110">
        <f>COUNTIFS('1. Data Sheet'!$C$6:$C$506,'3. Term Sheet'!$B$7,'1. Data Sheet'!$L$6:$L$506,A99)</f>
        <v>0</v>
      </c>
      <c r="F99" s="110">
        <f>COUNTIFS('1. Data Sheet'!$C$6:$C$506,'3. Term Sheet'!$B$8,'1. Data Sheet'!$L$6:$L$506,A99)</f>
        <v>0</v>
      </c>
      <c r="G99" s="110">
        <f>COUNTIFS('1. Data Sheet'!$C$6:$C$506,'3. Term Sheet'!$B$9,'1. Data Sheet'!$L$6:$L$506,A99)</f>
        <v>0</v>
      </c>
      <c r="H99" s="110">
        <f>COUNTIFS('1. Data Sheet'!$C$6:$C$506,'3. Term Sheet'!$B$10,'1. Data Sheet'!$L$6:$L$506,A99)</f>
        <v>0</v>
      </c>
      <c r="I99" s="110">
        <f>COUNTIFS('1. Data Sheet'!$C$6:$C$506,'3. Term Sheet'!$B$11,'1. Data Sheet'!$L$6:$L$506,A99)</f>
        <v>0</v>
      </c>
      <c r="J99" s="110">
        <f>COUNTIFS('1. Data Sheet'!$C$6:$C$506,'3. Term Sheet'!$B$12,'1. Data Sheet'!$L$6:$L$506,A99)</f>
        <v>0</v>
      </c>
      <c r="K99" s="110">
        <f>COUNTIFS('1. Data Sheet'!$C$6:$C$506,'3. Term Sheet'!$B$13,'1. Data Sheet'!$L$6:$L$506,A99)</f>
        <v>0</v>
      </c>
      <c r="L99" s="110">
        <f>COUNTIFS('1. Data Sheet'!$C$6:$C$506,'3. Term Sheet'!$B$14,'1. Data Sheet'!$L$6:$L$506,A99)</f>
        <v>0</v>
      </c>
      <c r="M99" s="110">
        <f>COUNTIFS('1. Data Sheet'!$C$6:$C$506,'3. Term Sheet'!$B$15,'1. Data Sheet'!$L$6:$L$506,A99)</f>
        <v>0</v>
      </c>
      <c r="N99" s="110">
        <f>COUNTIFS('1. Data Sheet'!$C$6:$C$506,'3. Term Sheet'!$B$16,'1. Data Sheet'!$L$6:$L$506,A99)</f>
        <v>0</v>
      </c>
      <c r="O99" s="110">
        <f>COUNTIFS('1. Data Sheet'!$C$6:$C$506,'3. Term Sheet'!$B$17,'1. Data Sheet'!$L$6:$L$506,A99)</f>
        <v>0</v>
      </c>
      <c r="P99" s="110">
        <f>COUNTIFS('1. Data Sheet'!$C$6:$C$506,'3. Term Sheet'!$B$18,'1. Data Sheet'!$L$6:$L$506,A99)</f>
        <v>0</v>
      </c>
    </row>
    <row r="100" spans="1:17" ht="24" customHeight="1">
      <c r="A100" s="90">
        <f t="shared" ref="A100:A102" si="18">A3</f>
        <v>2</v>
      </c>
      <c r="B100" s="110">
        <f>COUNTIFS('1. Data Sheet'!$C$6:$C$506,'3. Term Sheet'!$B$4,'1. Data Sheet'!$L$6:$L$506,A100)</f>
        <v>0</v>
      </c>
      <c r="C100" s="110">
        <f>COUNTIFS('1. Data Sheet'!$C$6:$C$506,'3. Term Sheet'!$B$5,'1. Data Sheet'!$L$6:$L$506,A100)</f>
        <v>0</v>
      </c>
      <c r="D100" s="110">
        <f>COUNTIFS('1. Data Sheet'!$C$6:$C$506,'3. Term Sheet'!$B$6,'1. Data Sheet'!$L$6:$L$506,A100)</f>
        <v>0</v>
      </c>
      <c r="E100" s="110">
        <f>COUNTIFS('1. Data Sheet'!$C$6:$C$506,'3. Term Sheet'!$B$7,'1. Data Sheet'!$L$6:$L$506,A100)</f>
        <v>0</v>
      </c>
      <c r="F100" s="110">
        <f>COUNTIFS('1. Data Sheet'!$C$6:$C$506,'3. Term Sheet'!$B$8,'1. Data Sheet'!$L$6:$L$506,A100)</f>
        <v>0</v>
      </c>
      <c r="G100" s="110">
        <f>COUNTIFS('1. Data Sheet'!$C$6:$C$506,'3. Term Sheet'!$B$9,'1. Data Sheet'!$L$6:$L$506,A100)</f>
        <v>0</v>
      </c>
      <c r="H100" s="110">
        <f>COUNTIFS('1. Data Sheet'!$C$6:$C$506,'3. Term Sheet'!$B$10,'1. Data Sheet'!$L$6:$L$506,A100)</f>
        <v>0</v>
      </c>
      <c r="I100" s="110">
        <f>COUNTIFS('1. Data Sheet'!$C$6:$C$506,'3. Term Sheet'!$B$11,'1. Data Sheet'!$L$6:$L$506,A100)</f>
        <v>0</v>
      </c>
      <c r="J100" s="110">
        <f>COUNTIFS('1. Data Sheet'!$C$6:$C$506,'3. Term Sheet'!$B$12,'1. Data Sheet'!$L$6:$L$506,A100)</f>
        <v>0</v>
      </c>
      <c r="K100" s="110">
        <f>COUNTIFS('1. Data Sheet'!$C$6:$C$506,'3. Term Sheet'!$B$13,'1. Data Sheet'!$L$6:$L$506,A100)</f>
        <v>0</v>
      </c>
      <c r="L100" s="110">
        <f>COUNTIFS('1. Data Sheet'!$C$6:$C$506,'3. Term Sheet'!$B$14,'1. Data Sheet'!$L$6:$L$506,A100)</f>
        <v>0</v>
      </c>
      <c r="M100" s="110">
        <f>COUNTIFS('1. Data Sheet'!$C$6:$C$506,'3. Term Sheet'!$B$15,'1. Data Sheet'!$L$6:$L$506,A100)</f>
        <v>0</v>
      </c>
      <c r="N100" s="110">
        <f>COUNTIFS('1. Data Sheet'!$C$6:$C$506,'3. Term Sheet'!$B$16,'1. Data Sheet'!$L$6:$L$506,A100)</f>
        <v>0</v>
      </c>
      <c r="O100" s="110">
        <f>COUNTIFS('1. Data Sheet'!$C$6:$C$506,'3. Term Sheet'!$B$17,'1. Data Sheet'!$L$6:$L$506,A100)</f>
        <v>0</v>
      </c>
      <c r="P100" s="110">
        <f>COUNTIFS('1. Data Sheet'!$C$6:$C$506,'3. Term Sheet'!$B$18,'1. Data Sheet'!$L$6:$L$506,A100)</f>
        <v>0</v>
      </c>
    </row>
    <row r="101" spans="1:17" ht="24" customHeight="1">
      <c r="A101" s="90">
        <f t="shared" si="18"/>
        <v>3</v>
      </c>
      <c r="B101" s="110">
        <f>COUNTIFS('1. Data Sheet'!$C$6:$C$506,'3. Term Sheet'!$B$4,'1. Data Sheet'!$L$6:$L$506,A101)</f>
        <v>0</v>
      </c>
      <c r="C101" s="110">
        <f>COUNTIFS('1. Data Sheet'!$C$6:$C$506,'3. Term Sheet'!$B$5,'1. Data Sheet'!$L$6:$L$506,A101)</f>
        <v>0</v>
      </c>
      <c r="D101" s="110">
        <f>COUNTIFS('1. Data Sheet'!$C$6:$C$506,'3. Term Sheet'!$B$6,'1. Data Sheet'!$L$6:$L$506,A101)</f>
        <v>0</v>
      </c>
      <c r="E101" s="110">
        <f>COUNTIFS('1. Data Sheet'!$C$6:$C$506,'3. Term Sheet'!$B$7,'1. Data Sheet'!$L$6:$L$506,A101)</f>
        <v>0</v>
      </c>
      <c r="F101" s="110">
        <f>COUNTIFS('1. Data Sheet'!$C$6:$C$506,'3. Term Sheet'!$B$8,'1. Data Sheet'!$L$6:$L$506,A101)</f>
        <v>0</v>
      </c>
      <c r="G101" s="110">
        <f>COUNTIFS('1. Data Sheet'!$C$6:$C$506,'3. Term Sheet'!$B$9,'1. Data Sheet'!$L$6:$L$506,A101)</f>
        <v>0</v>
      </c>
      <c r="H101" s="110">
        <f>COUNTIFS('1. Data Sheet'!$C$6:$C$506,'3. Term Sheet'!$B$10,'1. Data Sheet'!$L$6:$L$506,A101)</f>
        <v>0</v>
      </c>
      <c r="I101" s="110">
        <f>COUNTIFS('1. Data Sheet'!$C$6:$C$506,'3. Term Sheet'!$B$11,'1. Data Sheet'!$L$6:$L$506,A101)</f>
        <v>0</v>
      </c>
      <c r="J101" s="110">
        <f>COUNTIFS('1. Data Sheet'!$C$6:$C$506,'3. Term Sheet'!$B$12,'1. Data Sheet'!$L$6:$L$506,A101)</f>
        <v>0</v>
      </c>
      <c r="K101" s="110">
        <f>COUNTIFS('1. Data Sheet'!$C$6:$C$506,'3. Term Sheet'!$B$13,'1. Data Sheet'!$L$6:$L$506,A101)</f>
        <v>0</v>
      </c>
      <c r="L101" s="110">
        <f>COUNTIFS('1. Data Sheet'!$C$6:$C$506,'3. Term Sheet'!$B$14,'1. Data Sheet'!$L$6:$L$506,A101)</f>
        <v>0</v>
      </c>
      <c r="M101" s="110">
        <f>COUNTIFS('1. Data Sheet'!$C$6:$C$506,'3. Term Sheet'!$B$15,'1. Data Sheet'!$L$6:$L$506,A101)</f>
        <v>0</v>
      </c>
      <c r="N101" s="110">
        <f>COUNTIFS('1. Data Sheet'!$C$6:$C$506,'3. Term Sheet'!$B$16,'1. Data Sheet'!$L$6:$L$506,A101)</f>
        <v>0</v>
      </c>
      <c r="O101" s="110">
        <f>COUNTIFS('1. Data Sheet'!$C$6:$C$506,'3. Term Sheet'!$B$17,'1. Data Sheet'!$L$6:$L$506,A101)</f>
        <v>0</v>
      </c>
      <c r="P101" s="110">
        <f>COUNTIFS('1. Data Sheet'!$C$6:$C$506,'3. Term Sheet'!$B$18,'1. Data Sheet'!$L$6:$L$506,A101)</f>
        <v>0</v>
      </c>
    </row>
    <row r="102" spans="1:17" ht="24" customHeight="1">
      <c r="A102" s="90">
        <f t="shared" si="18"/>
        <v>4</v>
      </c>
      <c r="B102" s="110">
        <f>COUNTIFS('1. Data Sheet'!$C$6:$C$506,'3. Term Sheet'!$B$4,'1. Data Sheet'!$L$6:$L$506,A102)</f>
        <v>0</v>
      </c>
      <c r="C102" s="110">
        <f>COUNTIFS('1. Data Sheet'!$C$6:$C$506,'3. Term Sheet'!$B$5,'1. Data Sheet'!$L$6:$L$506,A102)</f>
        <v>0</v>
      </c>
      <c r="D102" s="110">
        <f>COUNTIFS('1. Data Sheet'!$C$6:$C$506,'3. Term Sheet'!$B$6,'1. Data Sheet'!$L$6:$L$506,A102)</f>
        <v>0</v>
      </c>
      <c r="E102" s="110">
        <f>COUNTIFS('1. Data Sheet'!$C$6:$C$506,'3. Term Sheet'!$B$7,'1. Data Sheet'!$L$6:$L$506,A102)</f>
        <v>0</v>
      </c>
      <c r="F102" s="110">
        <f>COUNTIFS('1. Data Sheet'!$C$6:$C$506,'3. Term Sheet'!$B$8,'1. Data Sheet'!$L$6:$L$506,A102)</f>
        <v>0</v>
      </c>
      <c r="G102" s="110">
        <f>COUNTIFS('1. Data Sheet'!$C$6:$C$506,'3. Term Sheet'!$B$9,'1. Data Sheet'!$L$6:$L$506,A102)</f>
        <v>0</v>
      </c>
      <c r="H102" s="110">
        <f>COUNTIFS('1. Data Sheet'!$C$6:$C$506,'3. Term Sheet'!$B$10,'1. Data Sheet'!$L$6:$L$506,A102)</f>
        <v>0</v>
      </c>
      <c r="I102" s="110">
        <f>COUNTIFS('1. Data Sheet'!$C$6:$C$506,'3. Term Sheet'!$B$11,'1. Data Sheet'!$L$6:$L$506,A102)</f>
        <v>0</v>
      </c>
      <c r="J102" s="110">
        <f>COUNTIFS('1. Data Sheet'!$C$6:$C$506,'3. Term Sheet'!$B$12,'1. Data Sheet'!$L$6:$L$506,A102)</f>
        <v>0</v>
      </c>
      <c r="K102" s="110">
        <f>COUNTIFS('1. Data Sheet'!$C$6:$C$506,'3. Term Sheet'!$B$13,'1. Data Sheet'!$L$6:$L$506,A102)</f>
        <v>0</v>
      </c>
      <c r="L102" s="110">
        <f>COUNTIFS('1. Data Sheet'!$C$6:$C$506,'3. Term Sheet'!$B$14,'1. Data Sheet'!$L$6:$L$506,A102)</f>
        <v>0</v>
      </c>
      <c r="M102" s="110">
        <f>COUNTIFS('1. Data Sheet'!$C$6:$C$506,'3. Term Sheet'!$B$15,'1. Data Sheet'!$L$6:$L$506,A102)</f>
        <v>0</v>
      </c>
      <c r="N102" s="110">
        <f>COUNTIFS('1. Data Sheet'!$C$6:$C$506,'3. Term Sheet'!$B$16,'1. Data Sheet'!$L$6:$L$506,A102)</f>
        <v>0</v>
      </c>
      <c r="O102" s="110">
        <f>COUNTIFS('1. Data Sheet'!$C$6:$C$506,'3. Term Sheet'!$B$17,'1. Data Sheet'!$L$6:$L$506,A102)</f>
        <v>0</v>
      </c>
      <c r="P102" s="110">
        <f>COUNTIFS('1. Data Sheet'!$C$6:$C$506,'3. Term Sheet'!$B$18,'1. Data Sheet'!$L$6:$L$506,A102)</f>
        <v>0</v>
      </c>
    </row>
    <row r="104" spans="1:17" ht="24" customHeight="1">
      <c r="A104" s="90" t="str">
        <f>'3. Term Sheet'!B4</f>
        <v>BU 1</v>
      </c>
      <c r="B104" s="89">
        <f>SUM(B99:B102)</f>
        <v>0</v>
      </c>
      <c r="C104" s="115"/>
    </row>
    <row r="105" spans="1:17" ht="24" customHeight="1">
      <c r="A105" s="90" t="str">
        <f>'3. Term Sheet'!B5</f>
        <v>BU 2</v>
      </c>
      <c r="B105" s="89">
        <f>SUM(C99:C102)</f>
        <v>0</v>
      </c>
    </row>
    <row r="106" spans="1:17" ht="24" customHeight="1">
      <c r="A106" s="90" t="str">
        <f>'3. Term Sheet'!B6</f>
        <v>BU 3</v>
      </c>
      <c r="B106" s="89">
        <f>SUM(D99:D102)</f>
        <v>0</v>
      </c>
    </row>
    <row r="107" spans="1:17" ht="24" customHeight="1">
      <c r="A107" s="90" t="str">
        <f>'3. Term Sheet'!B7</f>
        <v>BU 4</v>
      </c>
      <c r="B107" s="89">
        <f>SUM(E99:E102)</f>
        <v>0</v>
      </c>
    </row>
    <row r="108" spans="1:17" ht="24" customHeight="1">
      <c r="A108" s="90" t="str">
        <f>'3. Term Sheet'!B8</f>
        <v>BU 5</v>
      </c>
      <c r="B108" s="89">
        <f>SUM(F99:F102)</f>
        <v>0</v>
      </c>
    </row>
    <row r="109" spans="1:17" ht="24" customHeight="1">
      <c r="A109" s="90" t="str">
        <f>'3. Term Sheet'!B9</f>
        <v>BU 6</v>
      </c>
      <c r="B109" s="89">
        <f>SUM(G99:G102)</f>
        <v>0</v>
      </c>
    </row>
    <row r="110" spans="1:17" ht="24" customHeight="1">
      <c r="A110" s="90" t="str">
        <f>'3. Term Sheet'!B10</f>
        <v>BU 7</v>
      </c>
      <c r="B110" s="89">
        <f>SUM(H99:H102)</f>
        <v>0</v>
      </c>
    </row>
    <row r="111" spans="1:17" ht="24" customHeight="1">
      <c r="A111" s="90" t="str">
        <f>'3. Term Sheet'!B11</f>
        <v>BU 8</v>
      </c>
      <c r="B111" s="89">
        <f>SUM(I99:I102)</f>
        <v>0</v>
      </c>
    </row>
    <row r="112" spans="1:17" ht="24" customHeight="1">
      <c r="A112" s="90" t="str">
        <f>'3. Term Sheet'!B12</f>
        <v>BU 9</v>
      </c>
      <c r="B112" s="89">
        <f>SUM(J99:J102)</f>
        <v>0</v>
      </c>
    </row>
    <row r="113" spans="1:16" ht="24" customHeight="1">
      <c r="A113" s="90" t="str">
        <f>'3. Term Sheet'!B13</f>
        <v>BU 10</v>
      </c>
      <c r="B113" s="89">
        <f>SUM(K99:K102)</f>
        <v>0</v>
      </c>
    </row>
    <row r="114" spans="1:16" ht="24" customHeight="1">
      <c r="A114" s="90" t="str">
        <f>'3. Term Sheet'!B14</f>
        <v>BU 11</v>
      </c>
      <c r="B114" s="89">
        <f>SUM(L99:L102)</f>
        <v>0</v>
      </c>
    </row>
    <row r="115" spans="1:16" ht="24" customHeight="1">
      <c r="A115" s="90" t="str">
        <f>'3. Term Sheet'!B15</f>
        <v>BU 12</v>
      </c>
      <c r="B115" s="89">
        <f>SUM(M99:M102)</f>
        <v>0</v>
      </c>
    </row>
    <row r="116" spans="1:16" ht="24" customHeight="1">
      <c r="A116" s="90" t="str">
        <f>'3. Term Sheet'!B16</f>
        <v>BU 13</v>
      </c>
      <c r="B116" s="89">
        <f>SUM(N99:N102)</f>
        <v>0</v>
      </c>
    </row>
    <row r="117" spans="1:16" ht="24" customHeight="1">
      <c r="A117" s="90" t="str">
        <f>'3. Term Sheet'!B17</f>
        <v>BU 14</v>
      </c>
      <c r="B117" s="89">
        <f>SUM(O99:O102)</f>
        <v>0</v>
      </c>
    </row>
    <row r="118" spans="1:16" ht="24" customHeight="1">
      <c r="A118" s="90" t="str">
        <f>'3. Term Sheet'!B18</f>
        <v>BU 15</v>
      </c>
      <c r="B118" s="89">
        <f>SUM(P99:P102)</f>
        <v>0</v>
      </c>
    </row>
    <row r="122" spans="1:16" ht="24" customHeight="1">
      <c r="A122" s="156" t="s">
        <v>113</v>
      </c>
      <c r="B122" s="157"/>
      <c r="C122" s="159"/>
      <c r="D122" s="159"/>
      <c r="E122" s="159"/>
      <c r="F122" s="157"/>
      <c r="G122" s="157"/>
      <c r="H122" s="157"/>
      <c r="I122" s="157"/>
      <c r="J122" s="157"/>
      <c r="K122" s="157"/>
      <c r="L122" s="157"/>
      <c r="M122" s="157"/>
      <c r="N122" s="157"/>
      <c r="O122" s="157"/>
      <c r="P122" s="158"/>
    </row>
    <row r="123" spans="1:16" ht="24" customHeight="1">
      <c r="A123" s="117">
        <v>1</v>
      </c>
      <c r="B123" s="110">
        <f>COUNTIF('1. Data Sheet'!L6:L506,1)</f>
        <v>0</v>
      </c>
      <c r="C123" s="113"/>
    </row>
    <row r="124" spans="1:16" ht="24" customHeight="1">
      <c r="A124" s="117">
        <v>2</v>
      </c>
      <c r="B124" s="110">
        <f>COUNTIF('1. Data Sheet'!L6:L506,2)</f>
        <v>0</v>
      </c>
    </row>
    <row r="125" spans="1:16" ht="24" customHeight="1">
      <c r="A125" s="117">
        <v>3</v>
      </c>
      <c r="B125" s="110">
        <f>COUNTIF('1. Data Sheet'!L6:L506,3)</f>
        <v>0</v>
      </c>
    </row>
    <row r="126" spans="1:16" ht="24" customHeight="1">
      <c r="A126" s="117">
        <v>4</v>
      </c>
      <c r="B126" s="110">
        <f>COUNTIF('1. Data Sheet'!L6:L506,4)</f>
        <v>0</v>
      </c>
    </row>
    <row r="140" spans="1:4" ht="24" customHeight="1">
      <c r="A140" s="107" t="s">
        <v>114</v>
      </c>
      <c r="B140" s="107" t="s">
        <v>115</v>
      </c>
      <c r="C140" s="108"/>
      <c r="D140" s="109"/>
    </row>
    <row r="141" spans="1:4" ht="24" customHeight="1">
      <c r="A141" s="90" t="str">
        <f>'3. Term Sheet'!A4</f>
        <v>Manager 1</v>
      </c>
      <c r="B141" s="89" t="str">
        <f>A141</f>
        <v>Manager 1</v>
      </c>
    </row>
    <row r="142" spans="1:4" ht="24" customHeight="1">
      <c r="A142" s="90" t="str">
        <f>'3. Term Sheet'!A5</f>
        <v>Manager 2</v>
      </c>
      <c r="B142" s="89" t="str">
        <f>IF(A141="Manager 1","Manager 2",IF(AND(A141&lt;&gt;"Manager 1",A142&lt;&gt;"Manager 2"),A142,""))</f>
        <v>Manager 2</v>
      </c>
    </row>
    <row r="143" spans="1:4" ht="24" customHeight="1">
      <c r="A143" s="90" t="str">
        <f>'3. Term Sheet'!A6</f>
        <v>Manager 3</v>
      </c>
      <c r="B143" s="89" t="str">
        <f>IF(A141="Manager 1","Manager 3",IF(AND(A141&lt;&gt;"Manager 1",A142&lt;&gt;"Manager 2",A143&lt;&gt;"Manager 3"),A143,""))</f>
        <v>Manager 3</v>
      </c>
    </row>
    <row r="144" spans="1:4" ht="24" customHeight="1">
      <c r="A144" s="90" t="str">
        <f>'3. Term Sheet'!A7</f>
        <v>Manager 4</v>
      </c>
      <c r="B144" s="89" t="str">
        <f>IF(A141="Manager 1","Manager 4",IF(AND(A141&lt;&gt;"Manager 1",A142&lt;&gt;"Manager 2",A143&lt;&gt;"Manager 3",A144&lt;&gt;"Manager 4"),A144,""))</f>
        <v>Manager 4</v>
      </c>
    </row>
    <row r="145" spans="1:4" ht="24" customHeight="1">
      <c r="A145" s="90" t="str">
        <f>'3. Term Sheet'!A8</f>
        <v>Manager 5</v>
      </c>
      <c r="B145" s="89" t="str">
        <f>IF(A141="Manager 1","Manager 5",IF(AND(A141&lt;&gt;"Manager 1",A142&lt;&gt;"Manager 2",A143&lt;&gt;"Manager 3",A144&lt;&gt;"Manager 4",A145&lt;&gt;"Manager 5"),A145,""))</f>
        <v>Manager 5</v>
      </c>
    </row>
    <row r="146" spans="1:4" ht="24" customHeight="1">
      <c r="A146" s="90" t="str">
        <f>'3. Term Sheet'!A9</f>
        <v>Manager 6</v>
      </c>
      <c r="B146" s="89" t="str">
        <f>IF(A141="Manager 1","Manager 6",IF(AND(A141&lt;&gt;"Manager 1",A142&lt;&gt;"Manager 2",A143&lt;&gt;"Manager 3",A144&lt;&gt;"Manager 4",A145&lt;&gt;"Manager 5",A146&lt;&gt;"Manager 6"),A146,""))</f>
        <v>Manager 6</v>
      </c>
    </row>
    <row r="147" spans="1:4" ht="24" customHeight="1">
      <c r="A147" s="90" t="str">
        <f>'3. Term Sheet'!A10</f>
        <v>Manager 7</v>
      </c>
      <c r="B147" s="89" t="str">
        <f>IF(A141="Manager 1","Manager 7",IF(AND(A141&lt;&gt;"Manager 1",A142&lt;&gt;"Manager 2",A143&lt;&gt;"Manager 3",A144&lt;&gt;"Manager 4",A145&lt;&gt;"Manager 5",A146&lt;&gt;"Manager 6",A147&lt;&gt;"Manager 7"),A147,""))</f>
        <v>Manager 7</v>
      </c>
    </row>
    <row r="148" spans="1:4" ht="24" customHeight="1">
      <c r="A148" s="90" t="str">
        <f>'3. Term Sheet'!A11</f>
        <v>Manager 8</v>
      </c>
      <c r="B148" s="89" t="str">
        <f>IF(A141="Manager 1","Manager 8",IF(AND(A141&lt;&gt;"Manager 1",A142&lt;&gt;"Manager 2",A143&lt;&gt;"Manager 3",A144&lt;&gt;"Manager 4",A145&lt;&gt;"Manager 5",A146&lt;&gt;"Manager 6",A147&lt;&gt;"Manager 7",A148&lt;&gt;"Manager 8"),A148,""))</f>
        <v>Manager 8</v>
      </c>
    </row>
    <row r="149" spans="1:4" ht="24" customHeight="1">
      <c r="A149" s="90" t="str">
        <f>'3. Term Sheet'!A12</f>
        <v>Manager 9</v>
      </c>
      <c r="B149" s="89" t="str">
        <f>IF(A141="Manager 1","Manager 9",IF(AND(A141&lt;&gt;"Manager 1",A142&lt;&gt;"Manager 2",A143&lt;&gt;"Manager 3",A144&lt;&gt;"Manager 4",A145&lt;&gt;"Manager 5",A146&lt;&gt;"Manager 6",A147&lt;&gt;"Manager 7",A148&lt;&gt;"Manager 8",A149&lt;&gt;"Manager 9"),A149,""))</f>
        <v>Manager 9</v>
      </c>
    </row>
    <row r="150" spans="1:4" ht="24" customHeight="1">
      <c r="A150" s="90" t="str">
        <f>'3. Term Sheet'!A13</f>
        <v>Manager 10</v>
      </c>
      <c r="B150" s="89" t="str">
        <f>IF(A141="Manager 1","Manager 10",IF(AND(A141&lt;&gt;"Manager 1",A142&lt;&gt;"Manager 2",A143&lt;&gt;"Manager 3",A144&lt;&gt;"Manager 4",A145&lt;&gt;"Manager 5",A146&lt;&gt;"Manager 6",A147&lt;&gt;"Manager 7",A148&lt;&gt;"Manager 8",A149&lt;&gt;"Manager 9",A150&lt;&gt;"Manager 10"),A150,""))</f>
        <v>Manager 10</v>
      </c>
    </row>
    <row r="151" spans="1:4" ht="24" customHeight="1">
      <c r="A151" s="90" t="str">
        <f>'3. Term Sheet'!A14</f>
        <v>Manager 11</v>
      </c>
      <c r="B151" s="89" t="str">
        <f>IF(A141="Manager 1","Manager 11",IF(AND(A141&lt;&gt;"Manager 1",A142&lt;&gt;"Manager 2",A143&lt;&gt;"Manager 3",A144&lt;&gt;"Manager 4",A145&lt;&gt;"Manager 5",A146&lt;&gt;"Manager 6",A147&lt;&gt;"Manager 7",A148&lt;&gt;"Manager 8",A149&lt;&gt;"Manager 9",A150&lt;&gt;"Manager 10",A151&lt;&gt;"Manager 11"),A151,""))</f>
        <v>Manager 11</v>
      </c>
    </row>
    <row r="152" spans="1:4" ht="24" customHeight="1">
      <c r="A152" s="90" t="str">
        <f>'3. Term Sheet'!A15</f>
        <v>Manager 12</v>
      </c>
      <c r="B152" s="89" t="str">
        <f>IF(A141="Manager 1","Manager 12",IF(AND(A141&lt;&gt;"Manager 1",A142&lt;&gt;"Manager 2",A143&lt;&gt;"Manager 3",A144&lt;&gt;"Manager 4",A145&lt;&gt;"Manager 5",A146&lt;&gt;"Manager 6",A147&lt;&gt;"Manager 7",A148&lt;&gt;"Manager 8",A149&lt;&gt;"Manager 9",A150&lt;&gt;"Manager 10",A151&lt;&gt;"Manager 11",A152&lt;&gt;"Manager 12"),A152,""))</f>
        <v>Manager 12</v>
      </c>
    </row>
    <row r="153" spans="1:4" ht="24" customHeight="1">
      <c r="A153" s="90" t="str">
        <f>'3. Term Sheet'!A16</f>
        <v>Manager 13</v>
      </c>
      <c r="B153" s="89" t="str">
        <f>IF(A141="Manager 1","Manager 13",IF(AND(A141&lt;&gt;"Manager 1",A142&lt;&gt;"Manager 2",A143&lt;&gt;"Manager 3",A144&lt;&gt;"Managerr 4",A145&lt;&gt;"Manager 5",A146&lt;&gt;"Manager 6",A147&lt;&gt;"Manager 7",A148&lt;&gt;"Manager 8",A149&lt;&gt;"Manager 9",A150&lt;&gt;"Manager 10",A151&lt;&gt;"Manager 11",A152&lt;&gt;"Manager 12",A153&lt;&gt;"Manager 13"),A153,""))</f>
        <v>Manager 13</v>
      </c>
    </row>
    <row r="154" spans="1:4" ht="24" customHeight="1">
      <c r="A154" s="90" t="str">
        <f>'3. Term Sheet'!A17</f>
        <v>Manager 14</v>
      </c>
      <c r="B154" s="89" t="str">
        <f>IF(A141="Manager 1","Manager 14",IF(AND(A141&lt;&gt;"Manager 1",A142&lt;&gt;"Manager 2",A143&lt;&gt;"Manager 3",A144&lt;&gt;"Manager 4",A145&lt;&gt;"Manager 5",A146&lt;&gt;"Manager 6",A147&lt;&gt;"Manager 7",A148&lt;&gt;"Manager 8",A149&lt;&gt;"Manager 9",A150&lt;&gt;"Manager 10",A151&lt;&gt;"Manager 11",A152&lt;&gt;"Manager 12",A153&lt;&gt;"Manager 13",A154&lt;&gt;"Manager 14"),A154,""))</f>
        <v>Manager 14</v>
      </c>
    </row>
    <row r="155" spans="1:4" ht="24" customHeight="1">
      <c r="A155" s="90" t="str">
        <f>'3. Term Sheet'!A18</f>
        <v>Manager 15</v>
      </c>
      <c r="B155" s="89" t="str">
        <f>IF(A141="Manager 1","Manager 15",IF(AND(A141&lt;&gt;"Manager 1",A142&lt;&gt;"Manager 2",A143&lt;&gt;"Manager 3",A144&lt;&gt;"Manager 4",A145&lt;&gt;"Manager 5",A146&lt;&gt;"Manager 6",A147&lt;&gt;"Manager 7",A148&lt;&gt;"Manager 8",A149&lt;&gt;"Manager 9",A150&lt;&gt;"Manager 10",A151&lt;&gt;"Manager 11",A152&lt;&gt;"Manager 12",A153&lt;&gt;"Manager 13",A154&lt;&gt;"Manager 14",A155&lt;&gt;"Manager 15"),A155,""))</f>
        <v>Manager 15</v>
      </c>
    </row>
    <row r="156" spans="1:4" ht="26" customHeight="1">
      <c r="A156" s="86">
        <f>'3. Term Sheet'!A19</f>
        <v>0</v>
      </c>
    </row>
    <row r="157" spans="1:4" ht="24" customHeight="1">
      <c r="A157" s="107" t="s">
        <v>116</v>
      </c>
      <c r="B157" s="107" t="s">
        <v>115</v>
      </c>
      <c r="C157" s="108"/>
      <c r="D157" s="109"/>
    </row>
    <row r="158" spans="1:4" ht="24" customHeight="1">
      <c r="A158" s="90" t="str">
        <f>'3. Term Sheet'!B4</f>
        <v>BU 1</v>
      </c>
      <c r="B158" s="89" t="str">
        <f>A158</f>
        <v>BU 1</v>
      </c>
    </row>
    <row r="159" spans="1:4" ht="24" customHeight="1">
      <c r="A159" s="90" t="str">
        <f>'3. Term Sheet'!B5</f>
        <v>BU 2</v>
      </c>
      <c r="B159" s="89" t="str">
        <f>IF(A158="BU 1","BU 2",IF(AND(A158&lt;&gt;"BU 1",A159&lt;&gt;"BU 2"),A159,""))</f>
        <v>BU 2</v>
      </c>
    </row>
    <row r="160" spans="1:4" ht="24" customHeight="1">
      <c r="A160" s="90" t="str">
        <f>'3. Term Sheet'!B6</f>
        <v>BU 3</v>
      </c>
      <c r="B160" s="89" t="str">
        <f>IF(A158="BU 1","BU 3",IF(AND(A158&lt;&gt;"BU 1",A159&lt;&gt;"BU 2",A160&lt;&gt;"BU 3"),A160,""))</f>
        <v>BU 3</v>
      </c>
    </row>
    <row r="161" spans="1:2" ht="24" customHeight="1">
      <c r="A161" s="90" t="str">
        <f>'3. Term Sheet'!B7</f>
        <v>BU 4</v>
      </c>
      <c r="B161" s="89" t="str">
        <f>IF(A158="BU 1","BU 4",IF(AND(A158&lt;&gt;"BU 1",A159&lt;&gt;"BU 2",A160&lt;&gt;"BU 3",A161&lt;&gt;"BU 4"),A161,""))</f>
        <v>BU 4</v>
      </c>
    </row>
    <row r="162" spans="1:2" ht="24" customHeight="1">
      <c r="A162" s="90" t="str">
        <f>'3. Term Sheet'!B8</f>
        <v>BU 5</v>
      </c>
      <c r="B162" s="89" t="str">
        <f>IF(A158="BU 1","BU 5",IF(AND(A158&lt;&gt;"BU 1",A159&lt;&gt;"BU 2",A160&lt;&gt;"BU 3",A161&lt;&gt;"BU 4",A162&lt;&gt;"BU 5"),A162,""))</f>
        <v>BU 5</v>
      </c>
    </row>
    <row r="163" spans="1:2" ht="24" customHeight="1">
      <c r="A163" s="90" t="str">
        <f>'3. Term Sheet'!B9</f>
        <v>BU 6</v>
      </c>
      <c r="B163" s="89" t="str">
        <f>IF(A158="BU 1","BU 6",IF(AND(A158&lt;&gt;"BU 1",A159&lt;&gt;"BU 2",A160&lt;&gt;"BU 3",A161&lt;&gt;"BU 4",A162&lt;&gt;"BU 5",A163&lt;&gt;"BU 6"),A163,""))</f>
        <v>BU 6</v>
      </c>
    </row>
    <row r="164" spans="1:2" ht="24" customHeight="1">
      <c r="A164" s="90" t="str">
        <f>'3. Term Sheet'!B10</f>
        <v>BU 7</v>
      </c>
      <c r="B164" s="89" t="str">
        <f>IF(A158="BU 1","BU 7",IF(AND(A158&lt;&gt;"BU 1",A159&lt;&gt;"BU 2",A160&lt;&gt;"BU 3",A161&lt;&gt;"BU 4",A162&lt;&gt;"BU 5",A163&lt;&gt;"BU 6",A164&lt;&gt;"BU 7"),A164,""))</f>
        <v>BU 7</v>
      </c>
    </row>
    <row r="165" spans="1:2" ht="24" customHeight="1">
      <c r="A165" s="90" t="str">
        <f>'3. Term Sheet'!B11</f>
        <v>BU 8</v>
      </c>
      <c r="B165" s="89" t="str">
        <f>IF(A158="BU 1","BU 8",IF(AND(A158&lt;&gt;"BU 1",A159&lt;&gt;"BU 2",A160&lt;&gt;"BU 3",A161&lt;&gt;"BU 4",A162&lt;&gt;"BU 5",A163&lt;&gt;"BU 6",A164&lt;&gt;"BU 7",A165&lt;&gt;"BU 8"),A165,""))</f>
        <v>BU 8</v>
      </c>
    </row>
    <row r="166" spans="1:2" ht="24" customHeight="1">
      <c r="A166" s="90" t="str">
        <f>'3. Term Sheet'!B12</f>
        <v>BU 9</v>
      </c>
      <c r="B166" s="89" t="str">
        <f>IF(A158="BU 1","BU 9",IF(AND(A158&lt;&gt;"BU 1",A159&lt;&gt;"BU 2",A160&lt;&gt;"BU 3",A161&lt;&gt;"BU 4",A162&lt;&gt;"BU 5",A163&lt;&gt;"BU 6",A164&lt;&gt;"BU 7",A165&lt;&gt;"BU 8",A166&lt;&gt;"BU 9"),A166,""))</f>
        <v>BU 9</v>
      </c>
    </row>
    <row r="167" spans="1:2" ht="24" customHeight="1">
      <c r="A167" s="90" t="str">
        <f>'3. Term Sheet'!B13</f>
        <v>BU 10</v>
      </c>
      <c r="B167" s="89" t="str">
        <f>IF(A158="BU 1","BU 10",IF(AND(A158&lt;&gt;"BU 1",A159&lt;&gt;"BU 2",A160&lt;&gt;"BU 3",A161&lt;&gt;"BU 4",A162&lt;&gt;"BU 5",A163&lt;&gt;"BU 6",A164&lt;&gt;"BU 7",A165&lt;&gt;"BU 8",A166&lt;&gt;"BU 9",A167&lt;&gt;"BU 10"),A167,""))</f>
        <v>BU 10</v>
      </c>
    </row>
    <row r="168" spans="1:2" ht="24" customHeight="1">
      <c r="A168" s="90" t="str">
        <f>'3. Term Sheet'!B14</f>
        <v>BU 11</v>
      </c>
      <c r="B168" s="89" t="str">
        <f>IF(A158="BU 1","BU 11",IF(AND(A158&lt;&gt;"BU 1",A159&lt;&gt;"BU 2",A160&lt;&gt;"BU 3",A161&lt;&gt;"BU 4",A162&lt;&gt;"BU 5",A163&lt;&gt;"BU 6",A164&lt;&gt;"BU 7",A165&lt;&gt;"BU 8",A166&lt;&gt;"BU 9",A167&lt;&gt;"BU 10",A168&lt;&gt;"BU 11"),A168,""))</f>
        <v>BU 11</v>
      </c>
    </row>
    <row r="169" spans="1:2" ht="24" customHeight="1">
      <c r="A169" s="90" t="str">
        <f>'3. Term Sheet'!B15</f>
        <v>BU 12</v>
      </c>
      <c r="B169" s="89" t="str">
        <f>IF(A158="BU 1","BU 12",IF(AND(A158&lt;&gt;"BU 1",A159&lt;&gt;"BU 2",A160&lt;&gt;"BU 3",A161&lt;&gt;"BU 4",A162&lt;&gt;"BU 5",A163&lt;&gt;"BU 6",A164&lt;&gt;"BU 7",A165&lt;&gt;"BU 8",A166&lt;&gt;"BU 9",A167&lt;&gt;"BU 10",A168&lt;&gt;"BU 11",A169&lt;&gt;"BU 12"),A169,""))</f>
        <v>BU 12</v>
      </c>
    </row>
    <row r="170" spans="1:2" ht="24" customHeight="1">
      <c r="A170" s="90" t="str">
        <f>'3. Term Sheet'!B16</f>
        <v>BU 13</v>
      </c>
      <c r="B170" s="89" t="str">
        <f>IF(A158="BU 1","BU 13",IF(AND(A158&lt;&gt;"BU 1",A159&lt;&gt;"BU 2",A160&lt;&gt;"BU 3",A161&lt;&gt;"BU 4",A162&lt;&gt;"BU 5",A163&lt;&gt;"BU 6",A164&lt;&gt;"BU 7",A165&lt;&gt;"BU 8",A166&lt;&gt;"BU 9",A167&lt;&gt;"BU 10",A168&lt;&gt;"BU 11",A169&lt;&gt;"BU 12",A170&lt;&gt;"BU 13"),A170,""))</f>
        <v>BU 13</v>
      </c>
    </row>
    <row r="171" spans="1:2" ht="24" customHeight="1">
      <c r="A171" s="90" t="str">
        <f>'3. Term Sheet'!B17</f>
        <v>BU 14</v>
      </c>
      <c r="B171" s="89" t="str">
        <f>IF(A158="BU 1","BU 14",IF(AND(A158&lt;&gt;"BU 1",A159&lt;&gt;"BU 2",A160&lt;&gt;"BU 3",A161&lt;&gt;"BU 4",A162&lt;&gt;"BU 5",A163&lt;&gt;"BU 6",A164&lt;&gt;"BU 7",A165&lt;&gt;"BU 8",A166&lt;&gt;"BU 9",A167&lt;&gt;"BU 10",A168&lt;&gt;"BU 11",A169&lt;&gt;"BU 12",A170&lt;&gt;"BU 13",A171&lt;&gt;"BU 14"),A171,""))</f>
        <v>BU 14</v>
      </c>
    </row>
    <row r="172" spans="1:2" ht="24" customHeight="1">
      <c r="A172" s="90" t="str">
        <f>'3. Term Sheet'!B18</f>
        <v>BU 15</v>
      </c>
      <c r="B172" s="89" t="str">
        <f>IF(A158="BU 1","BU 15",IF(AND(A158&lt;&gt;"BU 1",A159&lt;&gt;"BU 2",A160&lt;&gt;"BU 3",A161&lt;&gt;"BU 4",A162&lt;&gt;"BU 5",A163&lt;&gt;"BU 6",A164&lt;&gt;"BU 7",A165&lt;&gt;"BU 8",A166&lt;&gt;"BU 9",A167&lt;&gt;"BU 10",A168&lt;&gt;"BU 11",A169&lt;&gt;"BU 12",A170&lt;&gt;"BU 13",A171&lt;&gt;"BU 14",A172&lt;&gt;"BU 15"),A172,""))</f>
        <v>BU 15</v>
      </c>
    </row>
    <row r="173" spans="1:2" ht="24" customHeight="1">
      <c r="A173" s="106"/>
    </row>
    <row r="174" spans="1:2" ht="26" customHeight="1"/>
  </sheetData>
  <mergeCells count="10">
    <mergeCell ref="A50:P50"/>
    <mergeCell ref="A73:P73"/>
    <mergeCell ref="A97:P97"/>
    <mergeCell ref="A122:P122"/>
    <mergeCell ref="A8:F8"/>
    <mergeCell ref="H8:M8"/>
    <mergeCell ref="A21:G21"/>
    <mergeCell ref="I21:O21"/>
    <mergeCell ref="A35:G35"/>
    <mergeCell ref="I35:O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1. Data Sheet</vt:lpstr>
      <vt:lpstr>2. Performance Dashboard</vt:lpstr>
      <vt:lpstr>3. Term Sheet</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Daiana</dc:creator>
  <cp:lastModifiedBy>Daiana</cp:lastModifiedBy>
  <dcterms:created xsi:type="dcterms:W3CDTF">2024-10-04T09:22:07Z</dcterms:created>
  <dcterms:modified xsi:type="dcterms:W3CDTF">2025-02-26T14:16:17Z</dcterms:modified>
</cp:coreProperties>
</file>